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miyakado\Desktop\"/>
    </mc:Choice>
  </mc:AlternateContent>
  <xr:revisionPtr revIDLastSave="3" documentId="8_{9CBAF042-40E6-4485-9ACE-EE8226B4F9D1}" xr6:coauthVersionLast="47" xr6:coauthVersionMax="47" xr10:uidLastSave="{8C65C7BC-204D-4928-8AFF-B9BF4415BFF1}"/>
  <bookViews>
    <workbookView xWindow="-108" yWindow="-108" windowWidth="23256" windowHeight="12576" firstSheet="1" xr2:uid="{00000000-000D-0000-FFFF-FFFF00000000}"/>
  </bookViews>
  <sheets>
    <sheet name="Patient List (ENTER DATA HERE)" sheetId="2" r:id="rId1"/>
    <sheet name="Aggregated Count for RedCap" sheetId="13" r:id="rId2"/>
  </sheets>
  <definedNames>
    <definedName name="_xlnm._FilterDatabase" localSheetId="0" hidden="1">'Patient List (ENTER DATA HERE)'!$A$1:$I$125</definedName>
    <definedName name="Hispanic">#REF!</definedName>
    <definedName name="NonHispanic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3" l="1"/>
  <c r="B53" i="13"/>
  <c r="B72" i="13"/>
  <c r="B45" i="13"/>
  <c r="B43" i="13"/>
  <c r="B75" i="13"/>
  <c r="B76" i="13"/>
  <c r="B29" i="13"/>
  <c r="B25" i="13"/>
  <c r="B26" i="13"/>
  <c r="B79" i="13"/>
  <c r="B78" i="13"/>
  <c r="B77" i="13"/>
  <c r="B70" i="13"/>
  <c r="B69" i="13"/>
  <c r="B68" i="13"/>
  <c r="B67" i="13"/>
  <c r="B59" i="13"/>
  <c r="B58" i="13"/>
  <c r="B57" i="13"/>
  <c r="B56" i="13"/>
  <c r="B50" i="13"/>
  <c r="B49" i="13"/>
  <c r="B48" i="13"/>
  <c r="B47" i="13"/>
  <c r="B38" i="13"/>
  <c r="B37" i="13"/>
  <c r="B36" i="13"/>
  <c r="B35" i="13"/>
  <c r="B28" i="13"/>
  <c r="B27" i="13"/>
  <c r="B20" i="13"/>
  <c r="B19" i="13"/>
  <c r="B18" i="13"/>
  <c r="B17" i="13"/>
  <c r="B16" i="13"/>
  <c r="B10" i="13"/>
  <c r="B9" i="13"/>
  <c r="B8" i="13"/>
  <c r="B7" i="13"/>
  <c r="B74" i="13"/>
  <c r="B73" i="13"/>
  <c r="B66" i="13"/>
  <c r="B65" i="13"/>
  <c r="B64" i="13"/>
  <c r="B63" i="13"/>
  <c r="B61" i="13"/>
  <c r="B55" i="13"/>
  <c r="B54" i="13"/>
  <c r="B46" i="13"/>
  <c r="B44" i="13"/>
  <c r="B41" i="13"/>
  <c r="B39" i="13"/>
  <c r="B34" i="13"/>
  <c r="B33" i="13"/>
  <c r="B32" i="13"/>
  <c r="B31" i="13"/>
  <c r="B24" i="13"/>
  <c r="B23" i="13"/>
  <c r="B22" i="13"/>
  <c r="B15" i="13"/>
  <c r="B14" i="13"/>
  <c r="B13" i="13"/>
  <c r="B11" i="13"/>
  <c r="B6" i="13"/>
  <c r="B5" i="13"/>
  <c r="B4" i="13"/>
  <c r="B3" i="1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<sst xmlns="http://schemas.openxmlformats.org/spreadsheetml/2006/main" count="123" uniqueCount="104">
  <si>
    <t>Patient Name</t>
  </si>
  <si>
    <t>Patient MRN</t>
  </si>
  <si>
    <t>Ethnicity of the patient: Hispanic or not</t>
  </si>
  <si>
    <t>Race of the patient (only if is non-Hispanic)</t>
  </si>
  <si>
    <t>NICU or Newborn nursery/mother-baby unit</t>
  </si>
  <si>
    <t>Newborn birthweight (&lt;1,500 grams or not)</t>
  </si>
  <si>
    <t>Hypothermia [&lt;36°C (96.8°F) ]</t>
  </si>
  <si>
    <t>Hyperthermia [&gt;37.5°C (99.5°F) ]</t>
  </si>
  <si>
    <t>Infants cooled for possible hypoxic ischemic encephalopathy at the time of admission with temperature &lt; 36°C (96.8°F)</t>
  </si>
  <si>
    <t>Jane Doe 1</t>
  </si>
  <si>
    <t>xxxxxxxx</t>
  </si>
  <si>
    <t>Hispanic</t>
  </si>
  <si>
    <t>NICU</t>
  </si>
  <si>
    <t>Greater than or equal 1500 grams</t>
  </si>
  <si>
    <t>No</t>
  </si>
  <si>
    <t>Yes</t>
  </si>
  <si>
    <t>Jane Doe 2</t>
  </si>
  <si>
    <t>Non-Hispanic</t>
  </si>
  <si>
    <t>Non-Hispanic White or Caucasian</t>
  </si>
  <si>
    <t>Less than 1500 grams</t>
  </si>
  <si>
    <t>Jane Doe 3</t>
  </si>
  <si>
    <t>Unknown or Missing</t>
  </si>
  <si>
    <t>Newborn nursery/mother-baby unit</t>
  </si>
  <si>
    <t>Jane Doe 4</t>
  </si>
  <si>
    <t>Question</t>
  </si>
  <si>
    <t>Count</t>
  </si>
  <si>
    <t>Well Newborn Nursery/Mother-Baby Unit</t>
  </si>
  <si>
    <t>Total number of well newborn admissions in this quarter</t>
  </si>
  <si>
    <t>Total number of well newborn admissions by mother's ethnicity this quarter - Unknown/Undeclared</t>
  </si>
  <si>
    <t>Total number of well newborn admissions by mother's ethnicity this quarter - Hispanic</t>
  </si>
  <si>
    <t>Total number of well newborn admissions by mother's ethnicity this quarter - Non-Hispanic</t>
  </si>
  <si>
    <t>Number of well newborn admissions by mother's race (among Non-Hispanic mothers) this quarter - Non-Hispanic White</t>
  </si>
  <si>
    <t>Number of well newborn admissions by mother's race (among Non-Hispanic mothers) this quarter - Non-Hispanic Black</t>
  </si>
  <si>
    <t>Number of well newborn admissions by mother's race (among Non-Hispanic mothers) this quarter - Non-Hispanic Other</t>
  </si>
  <si>
    <t>Number of well newborn admissions by mother's race (among Non-Hispanic mothers) this quarter - Non-Hispanic Unknown/Undeclared</t>
  </si>
  <si>
    <t>Total number of infants cooled for possible hypoxic ischemic encephalopathy at birth with temperature &lt;36°C (96.8°F)</t>
  </si>
  <si>
    <t>Hypothermia in Well Newborn Nursery/Mother-Baby Unit</t>
  </si>
  <si>
    <t>Total number of well newborn admissions with admission temperature &lt; 36°C (96.8°F) this quarter</t>
  </si>
  <si>
    <t>Total number of well newborn admissions with admission temperature &lt; 36°C (96.8°F) by mother's ethnicity this quarter - Unknown/Undeclared</t>
  </si>
  <si>
    <t>Total number of well newborn admissions with admission temperature &lt; 36°C (96.8°F) by mother's ethnicity this quarter - Hispanic</t>
  </si>
  <si>
    <t>Total number of well newborn admissions with admission temperature &lt; 36°C (96.8°F) by mother's ethnicity this quarter - Non-Hispanic</t>
  </si>
  <si>
    <t>Number of well newborn admissions with admission temperature &lt; 36°C (96.8°F) by mother's race (among Non-Hispanic mothers) this quarter - Non-Hispanic White</t>
  </si>
  <si>
    <t>Number of well newborn admissions with admission temperature &lt; 36°C (96.8°F) by mother's race (among Non-Hispanic mothers) this quarter - Non-Hispanic Black</t>
  </si>
  <si>
    <t>Number of well newborn admissions with admission temperature &lt; 36°C (96.8°F) by mother's race (among Non-Hispanic mothers) this quarter - Non-Hispanic Other</t>
  </si>
  <si>
    <t>Number of well newborn admissions with admission temperature &lt; 36°C (96.8°F) by mother's race (among Non-Hispanic mothers) this quarter - Non-Hispanic Unknown/Undeclared</t>
  </si>
  <si>
    <t>Hyperthermia in Well Newborn Nursery/Mother-Baby Unit</t>
  </si>
  <si>
    <t>Total number of well newborn admissions with admission temperature &gt;37.5°C (99.5°F) this quarter</t>
  </si>
  <si>
    <t>Total number of well newborn admissions with admission temperature &gt;37.5°C (99.5°F) by mother's ethnicity this quarter - Unknown/Undeclared</t>
  </si>
  <si>
    <t>Total number of well newborn admissions with admission temperature &gt;37.5°C (99.5°F) by mother's ethnicity this quarter - Hispanic</t>
  </si>
  <si>
    <t>Total number of well newborn admissions with admission temperature &gt;37.5°C (99.5°F) by mother's ethnicity this quarter - Non-Hispanic</t>
  </si>
  <si>
    <t>Number of well newborn admissions with admission temperature &gt;37.5°C (99.5°F) by mother's race (among Non-Hispanic mothers) this quarter - Non-Hispanic White</t>
  </si>
  <si>
    <t>Number of well newborn admissions with admission temperature &gt;37.5°C (99.5°F) by mother's race (among Non-Hispanic mothers) this quarter - Non-Hispanic Black</t>
  </si>
  <si>
    <t>Number of well newborn admissions with admission temperature &gt;37.5°C (99.5°F) by mother's race (among Non-Hispanic mothers) this quarter - Non-Hispanic Other</t>
  </si>
  <si>
    <t>Number of well newborn admissions with admission temperature &gt;37.5°C (99.5°F) by mother's race (among Non-Hispanic mothers) this quarter - Non-Hispanic Unknown/Undeclared</t>
  </si>
  <si>
    <t>Newborn Intensive Care Unit (NICU)</t>
  </si>
  <si>
    <t>Total number of NICU admissions in the hospital this quarter</t>
  </si>
  <si>
    <t>Total number of NICU admissions by mother's ethnicity this quarter - Unknown/Undeclared</t>
  </si>
  <si>
    <t>Total number of NICU admissions by mother's ethnicity this quarter - Hispanic</t>
  </si>
  <si>
    <t>Total number of NICU admissions by mother's ethnicity this quarter - Non-Hispanic</t>
  </si>
  <si>
    <t>Number of NICU admissions by mother's race (among Non-Hispanic mothers) this quarter - Non-Hispanic White</t>
  </si>
  <si>
    <t>Number of NICU admissions by mother's race (among Non-Hispanic mothers) this quarter - Non-Hispanic Black</t>
  </si>
  <si>
    <t>Number of NICU admissions by mother's race (among Non-Hispanic mothers) this quarter - Non-Hispanic Other</t>
  </si>
  <si>
    <t>Number of NICU admissions by mother's race (among Non-Hispanic mothers) this quarter - Non-Hispanic Unknown/Undeclared</t>
  </si>
  <si>
    <t>Total number of infants cooled for possible hypoxic ischemic encephalopathy at the time of admission with temperature &lt;36°C (96.8°F)</t>
  </si>
  <si>
    <t>Birthweight&lt; 1,500 grams in NICU</t>
  </si>
  <si>
    <t>Total number of infants with birthweight&lt; 1,500 grams in NICU this quarter</t>
  </si>
  <si>
    <t>Hypothermia among Birthweight&lt; 1,500 grams in NICU</t>
  </si>
  <si>
    <r>
      <t>Total number of infants with birthweight&lt; 1,500 grams in NICU with admission temperature </t>
    </r>
    <r>
      <rPr>
        <b/>
        <u/>
        <sz val="8"/>
        <color rgb="FF000000"/>
        <rFont val="Open Sans"/>
        <family val="2"/>
      </rPr>
      <t>&lt; 36°C (96.8°F)</t>
    </r>
    <r>
      <rPr>
        <b/>
        <sz val="8"/>
        <color rgb="FF000000"/>
        <rFont val="Open Sans"/>
        <family val="2"/>
      </rPr>
      <t> this quarter</t>
    </r>
  </si>
  <si>
    <t>Total number of infants with birthweight &lt; 1,500 grams in NICU with admission temperature &lt; 36°C (96.8°F) by mother's ethnicity this quarter - Unknown/Undeclared</t>
  </si>
  <si>
    <t>Total number of infants with birthweight &lt; 1,500 grams in NICU with admission temperature &lt; 36°C (96.8°F) by mother's ethnicity this quarter - Hispanic</t>
  </si>
  <si>
    <t>Total number of infants with birthweight &lt; 1,500 grams in NICU with admission temperature &lt; 36°C (96.8°F) by mother's ethnicity this quarter - Non-Hispanic</t>
  </si>
  <si>
    <t>Total number of infants with birthweight &lt; 1,500 grams in NICU with admission temperature &lt; 36°C (96.8°F) by mother's race (among Non-Hispanic mothers) this quarter - Non-Hispanic White</t>
  </si>
  <si>
    <t>Total number of infants with birthweight &lt; 1,500 grams in NICU with admission temperature &lt; 36°C (96.8°F) by mother's race (among Non-Hispanic mothers) this quarter - Non-Hispanic Black</t>
  </si>
  <si>
    <t>Total number of infants with birthweight &lt; 1,500 grams in NICU with admission temperature &lt; 36°C (96.8°F) by mother's race (among Non-Hispanic mothers) this quarter - Non-Hispanic Other</t>
  </si>
  <si>
    <t>Total number of infants with birthweight &lt; 1,500 grams in NICU with admission temperature &lt; 36°C (96.8°F) by mother's race (among Non-Hispanic mothers) this quarter - Non-Hispanic Unknown/Undeclared</t>
  </si>
  <si>
    <t>Hyperthermia among Birthweight&lt; 1,500 grams in NICU</t>
  </si>
  <si>
    <r>
      <t>Total number of infants with </t>
    </r>
    <r>
      <rPr>
        <b/>
        <u/>
        <sz val="8"/>
        <color rgb="FF000000"/>
        <rFont val="Open Sans"/>
        <family val="2"/>
      </rPr>
      <t>birthweight&lt; 1,500 grams</t>
    </r>
    <r>
      <rPr>
        <b/>
        <sz val="8"/>
        <color rgb="FF000000"/>
        <rFont val="Open Sans"/>
        <family val="2"/>
      </rPr>
      <t> in </t>
    </r>
    <r>
      <rPr>
        <b/>
        <u/>
        <sz val="8"/>
        <color rgb="FF000000"/>
        <rFont val="Open Sans"/>
        <family val="2"/>
      </rPr>
      <t>NICU</t>
    </r>
    <r>
      <rPr>
        <b/>
        <sz val="8"/>
        <color rgb="FF000000"/>
        <rFont val="Open Sans"/>
        <family val="2"/>
      </rPr>
      <t> with admission temperature </t>
    </r>
    <r>
      <rPr>
        <b/>
        <u/>
        <sz val="8"/>
        <color rgb="FF000000"/>
        <rFont val="Open Sans"/>
        <family val="2"/>
      </rPr>
      <t>&gt;37.5°C (99.5°F)</t>
    </r>
    <r>
      <rPr>
        <b/>
        <sz val="8"/>
        <color rgb="FF000000"/>
        <rFont val="Open Sans"/>
        <family val="2"/>
      </rPr>
      <t> this quarter</t>
    </r>
  </si>
  <si>
    <r>
      <t>Total number of infants with </t>
    </r>
    <r>
      <rPr>
        <b/>
        <u/>
        <sz val="8"/>
        <color rgb="FF000000"/>
        <rFont val="Open Sans"/>
        <family val="2"/>
      </rPr>
      <t>birthweight&lt; 1,500 grams</t>
    </r>
    <r>
      <rPr>
        <b/>
        <sz val="8"/>
        <color rgb="FF000000"/>
        <rFont val="Open Sans"/>
        <family val="2"/>
      </rPr>
      <t> in NICU with admission temperature </t>
    </r>
    <r>
      <rPr>
        <b/>
        <u/>
        <sz val="8"/>
        <color rgb="FF000000"/>
        <rFont val="Open Sans"/>
        <family val="2"/>
      </rPr>
      <t>&gt;37.5°C (99.5°F)</t>
    </r>
    <r>
      <rPr>
        <b/>
        <sz val="8"/>
        <color rgb="FF000000"/>
        <rFont val="Open Sans"/>
        <family val="2"/>
      </rPr>
      <t> by mother's ethnicity this quarter - Unknown/Undeclared</t>
    </r>
  </si>
  <si>
    <r>
      <t>Total number of infants with </t>
    </r>
    <r>
      <rPr>
        <b/>
        <u/>
        <sz val="8"/>
        <color rgb="FF000000"/>
        <rFont val="Open Sans"/>
        <family val="2"/>
      </rPr>
      <t>birthweight&lt; 1,500 grams</t>
    </r>
    <r>
      <rPr>
        <b/>
        <sz val="8"/>
        <color rgb="FF000000"/>
        <rFont val="Open Sans"/>
        <family val="2"/>
      </rPr>
      <t> in NICU with admission temperature </t>
    </r>
    <r>
      <rPr>
        <b/>
        <u/>
        <sz val="8"/>
        <color rgb="FF000000"/>
        <rFont val="Open Sans"/>
        <family val="2"/>
      </rPr>
      <t>&gt;37.5°C (99.5°F)</t>
    </r>
    <r>
      <rPr>
        <b/>
        <sz val="8"/>
        <color rgb="FF000000"/>
        <rFont val="Open Sans"/>
        <family val="2"/>
      </rPr>
      <t> by mother's ethnicity this quarter - Hispanic</t>
    </r>
  </si>
  <si>
    <r>
      <t>Total number of infants with </t>
    </r>
    <r>
      <rPr>
        <b/>
        <u/>
        <sz val="8"/>
        <color rgb="FF000000"/>
        <rFont val="Open Sans"/>
        <family val="2"/>
      </rPr>
      <t>birthweight&lt; 1,500 grams</t>
    </r>
    <r>
      <rPr>
        <b/>
        <sz val="8"/>
        <color rgb="FF000000"/>
        <rFont val="Open Sans"/>
        <family val="2"/>
      </rPr>
      <t> in NICU with admission temperature </t>
    </r>
    <r>
      <rPr>
        <b/>
        <u/>
        <sz val="8"/>
        <color rgb="FF000000"/>
        <rFont val="Open Sans"/>
        <family val="2"/>
      </rPr>
      <t>&gt;37.5°C (99.5°F)</t>
    </r>
    <r>
      <rPr>
        <b/>
        <sz val="8"/>
        <color rgb="FF000000"/>
        <rFont val="Open Sans"/>
        <family val="2"/>
      </rPr>
      <t> by mother's ethnicity this quarter - Non-Hispanic</t>
    </r>
  </si>
  <si>
    <r>
      <t>Total number of infants with </t>
    </r>
    <r>
      <rPr>
        <b/>
        <u/>
        <sz val="8"/>
        <color rgb="FF000000"/>
        <rFont val="Open Sans"/>
        <family val="2"/>
      </rPr>
      <t>birthweight&lt; 1,500 grams</t>
    </r>
    <r>
      <rPr>
        <b/>
        <sz val="8"/>
        <color rgb="FF000000"/>
        <rFont val="Open Sans"/>
        <family val="2"/>
      </rPr>
      <t> in NICU with admission temperature </t>
    </r>
    <r>
      <rPr>
        <b/>
        <u/>
        <sz val="8"/>
        <color rgb="FF000000"/>
        <rFont val="Open Sans"/>
        <family val="2"/>
      </rPr>
      <t>&gt;37.5°C (99.5°F)</t>
    </r>
    <r>
      <rPr>
        <b/>
        <sz val="8"/>
        <color rgb="FF000000"/>
        <rFont val="Open Sans"/>
        <family val="2"/>
      </rPr>
      <t> by mother's race (among Non-Hispanic mothers) this quarter - Non-Hispanic White</t>
    </r>
  </si>
  <si>
    <r>
      <t>Total number of infants with </t>
    </r>
    <r>
      <rPr>
        <b/>
        <u/>
        <sz val="8"/>
        <color rgb="FF000000"/>
        <rFont val="Open Sans"/>
        <family val="2"/>
      </rPr>
      <t>birthweight&lt; 1,500 grams</t>
    </r>
    <r>
      <rPr>
        <b/>
        <sz val="8"/>
        <color rgb="FF000000"/>
        <rFont val="Open Sans"/>
        <family val="2"/>
      </rPr>
      <t> in NICU with admission temperature </t>
    </r>
    <r>
      <rPr>
        <b/>
        <u/>
        <sz val="8"/>
        <color rgb="FF000000"/>
        <rFont val="Open Sans"/>
        <family val="2"/>
      </rPr>
      <t>&gt;37.5°C (99.5°F)</t>
    </r>
    <r>
      <rPr>
        <b/>
        <sz val="8"/>
        <color rgb="FF000000"/>
        <rFont val="Open Sans"/>
        <family val="2"/>
      </rPr>
      <t> by mother's race (among Non-Hispanic mothers) this quarter - Non-Hispanic Black</t>
    </r>
  </si>
  <si>
    <r>
      <t>Total number of infants with </t>
    </r>
    <r>
      <rPr>
        <b/>
        <u/>
        <sz val="8"/>
        <color rgb="FF000000"/>
        <rFont val="Open Sans"/>
        <family val="2"/>
      </rPr>
      <t>birthweight&lt; 1,500 grams</t>
    </r>
    <r>
      <rPr>
        <b/>
        <sz val="8"/>
        <color rgb="FF000000"/>
        <rFont val="Open Sans"/>
        <family val="2"/>
      </rPr>
      <t> in NICU with admission temperature </t>
    </r>
    <r>
      <rPr>
        <b/>
        <u/>
        <sz val="8"/>
        <color rgb="FF000000"/>
        <rFont val="Open Sans"/>
        <family val="2"/>
      </rPr>
      <t>&gt;37.5°C (99.5°F)</t>
    </r>
    <r>
      <rPr>
        <b/>
        <sz val="8"/>
        <color rgb="FF000000"/>
        <rFont val="Open Sans"/>
        <family val="2"/>
      </rPr>
      <t> by mother's race (among Non-Hispanic mothers) this quarter - Non-Hispanic Other</t>
    </r>
  </si>
  <si>
    <r>
      <t>Total number of infants with </t>
    </r>
    <r>
      <rPr>
        <b/>
        <u/>
        <sz val="8"/>
        <color rgb="FF000000"/>
        <rFont val="Open Sans"/>
        <family val="2"/>
      </rPr>
      <t>birthweight&lt; 1,500 grams</t>
    </r>
    <r>
      <rPr>
        <b/>
        <sz val="8"/>
        <color rgb="FF000000"/>
        <rFont val="Open Sans"/>
        <family val="2"/>
      </rPr>
      <t> in NICU with admission temperature </t>
    </r>
    <r>
      <rPr>
        <b/>
        <u/>
        <sz val="8"/>
        <color rgb="FF000000"/>
        <rFont val="Open Sans"/>
        <family val="2"/>
      </rPr>
      <t>&gt;37.5°C (99.5°F)</t>
    </r>
    <r>
      <rPr>
        <b/>
        <sz val="8"/>
        <color rgb="FF000000"/>
        <rFont val="Open Sans"/>
        <family val="2"/>
      </rPr>
      <t> by mother's race (among Non-Hispanic mothers) this quarter - Non-Hispanic Unknown/Undeclared</t>
    </r>
  </si>
  <si>
    <t>Birthweight &gt;=1,500 grams in NICU</t>
  </si>
  <si>
    <t>Total number of infants with birthweight &gt;=1,500 grams in NICU this quarter</t>
  </si>
  <si>
    <t>Hypothermia among Birthweight &gt;=1,500 grams in NICU</t>
  </si>
  <si>
    <t>Total number of infants with birthweight&gt;=1,500 grams in NICU with admission temperature &lt; 36°C (96.8°F) this quarter</t>
  </si>
  <si>
    <t>Total number of infants with birthweight &gt;=1,500 grams in NICU with admission temperature &lt; 36°C (96.8°F) by mother's ethnicity this quarter - Unknown/Undeclared</t>
  </si>
  <si>
    <t>Total number of infants with birthweight &gt;=1,500 grams in NICU with admission temperature &lt; 36°C (96.8°F) by mother's ethnicity this quarter - Hispanic</t>
  </si>
  <si>
    <t>Total number of infants with birthweight &gt;=1,500 grams in NICU with admission temperature &lt; 36°C (96.8°F) by mother's ethnicity this quarter - Non-Hispanic</t>
  </si>
  <si>
    <t>Total number of infants with birthweight &gt;=1,500 grams in NICU with admission temperature &lt; 36°C (96.8°F) by mother's race (among Non-Hispanic mothers) this quarter - Non-Hispanic White</t>
  </si>
  <si>
    <t>Total number of infants with birthweight &gt;=1,500 grams in NICU with admission temperature &lt; 36°C (96.8°F) by mother's race (among Non-Hispanic mothers) this quarter - Non-Hispanic Black</t>
  </si>
  <si>
    <t>Total number of infants with birthweight &gt;=1,500 grams in NICU with admission temperature &lt; 36°C (96.8°F) by mother's race (among Non-Hispanic mothers) this quarter - Non-Hispanic Other</t>
  </si>
  <si>
    <t>Total number of infants with birthweight &gt;=1,500 grams in NICU with admission temperature &lt; 36°C (96.8°F) by mother's race (among Non-Hispanic mothers) this quarter - Non-Hispanic Unknown/Undeclared</t>
  </si>
  <si>
    <t>Hyperthermia among Birthweight &gt;=1,500 grams in NICU</t>
  </si>
  <si>
    <t>Total number of infants with birthweight&gt;=1,500 grams in NICU with admission temperature &gt; 37.5°C (99.5°F) this quarter</t>
  </si>
  <si>
    <t>Total number of infants with birthweight &gt;=1,500 grams in NICU with admission temperature &gt; 37.5°C (99.5°F) by mother's ethnicity this quarter - Unknown/Undeclared</t>
  </si>
  <si>
    <t>Total number of infants with birthweight &gt;=1,500 grams in NICU with admission temperature &gt; 37.5°C (99.5°F) by mother's ethnicity this quarter - Hispanic</t>
  </si>
  <si>
    <t>Total number of infants with birthweight &gt;=1,500 grams in NICU with admission temperature &gt; 37.5°C (99.5°F) by mother's ethnicity this quarter - Non-Hispanic</t>
  </si>
  <si>
    <t>Total number of infants with birthweight &gt;=1,500 grams in NICU with admission temperature &gt; 37.5°C (99.5°F) by mother's race (among Non-Hispanic mothers) this quarter - Non-Hispanic White</t>
  </si>
  <si>
    <t>Total number of infants with birthweight &gt;=1,500 grams in NICU with admission temperature &gt; 37.5°C (99.5°F) by mother's race (among Non-Hispanic mothers) this quarter - Non-Hispanic Black</t>
  </si>
  <si>
    <t>Total number of infants with birthweight &gt;=1,500 grams in NICU with admission temperature &gt; 37.5°C (99.5°F) by mother's race (among Non-Hispanic mothers) this quarter - Non-Hispanic Other</t>
  </si>
  <si>
    <t>Total number of infants with birthweight &gt;=1,500 grams in NICU with admission temperature &gt; 37.5°C (99.5°F) by mother's race (among Non-Hispanic mothers) this quarter - Non-Hispanic Unknown/Undeclared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</si>
</sst>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000000"/>
      <name val="Open Sans"/>
      <family val="2"/>
    </font>
    <font>
      <b/>
      <u/>
      <sz val="8"/>
      <color rgb="FF00000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64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left" vertical="center"/>
      <protection locked="0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3" borderId="0" xfId="0" applyFont="1" applyFill="1"/>
    <xf numFmtId="0" fontId="0" fillId="0" borderId="1" xfId="0" applyBorder="1"/>
    <xf numFmtId="0" fontId="4" fillId="3" borderId="1" xfId="0" applyFont="1" applyFill="1" applyBorder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/>
    <xf numFmtId="0" fontId="4" fillId="0" borderId="0" xfId="0" applyFont="1" applyAlignment="1">
      <alignment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25"/>
  <sheetViews>
    <sheetView showGridLines="0" tabSelected="1" topLeftCell="B1" zoomScaleNormal="100" workbookViewId="0">
      <pane ySplit="2" topLeftCell="A3" activePane="bottomLeft" state="frozen"/>
      <selection pane="bottomLeft" activeCell="E3" sqref="E3"/>
    </sheetView>
  </sheetViews>
  <sheetFormatPr defaultColWidth="9.140625" defaultRowHeight="14.45"/>
  <cols>
    <col min="1" max="1" width="13.5703125" style="5" customWidth="1"/>
    <col min="2" max="2" width="16.140625" style="5" bestFit="1" customWidth="1"/>
    <col min="3" max="3" width="25.85546875" style="6" customWidth="1"/>
    <col min="4" max="4" width="38.28515625" style="6" customWidth="1"/>
    <col min="5" max="5" width="31.28515625" style="7" customWidth="1"/>
    <col min="6" max="6" width="29.28515625" style="5" bestFit="1" customWidth="1"/>
    <col min="7" max="9" width="21.140625" style="7" customWidth="1"/>
    <col min="10" max="16384" width="9.140625" style="1"/>
  </cols>
  <sheetData>
    <row r="1" spans="1:9" s="12" customFormat="1" ht="31.9" customHeight="1">
      <c r="A1" s="26" t="s">
        <v>0</v>
      </c>
      <c r="B1" s="26" t="s">
        <v>1</v>
      </c>
      <c r="C1" s="28" t="s">
        <v>2</v>
      </c>
      <c r="D1" s="30" t="s">
        <v>3</v>
      </c>
      <c r="E1" s="30" t="s">
        <v>4</v>
      </c>
      <c r="F1" s="26" t="s">
        <v>5</v>
      </c>
      <c r="G1" s="24" t="s">
        <v>6</v>
      </c>
      <c r="H1" s="24" t="s">
        <v>7</v>
      </c>
      <c r="I1" s="24" t="s">
        <v>8</v>
      </c>
    </row>
    <row r="2" spans="1:9" s="2" customFormat="1" ht="75" customHeight="1">
      <c r="A2" s="27"/>
      <c r="B2" s="27"/>
      <c r="C2" s="29"/>
      <c r="D2" s="31"/>
      <c r="E2" s="31"/>
      <c r="F2" s="27"/>
      <c r="G2" s="25"/>
      <c r="H2" s="25"/>
      <c r="I2" s="25"/>
    </row>
    <row r="3" spans="1:9">
      <c r="A3" s="8" t="s">
        <v>9</v>
      </c>
      <c r="B3" s="8" t="s">
        <v>10</v>
      </c>
      <c r="C3" s="9" t="s">
        <v>11</v>
      </c>
      <c r="D3" s="11"/>
      <c r="E3" s="11" t="s">
        <v>12</v>
      </c>
      <c r="F3" s="8" t="s">
        <v>13</v>
      </c>
      <c r="G3" s="11" t="s">
        <v>14</v>
      </c>
      <c r="H3" s="11" t="s">
        <v>15</v>
      </c>
      <c r="I3" s="11" t="s">
        <v>14</v>
      </c>
    </row>
    <row r="4" spans="1:9" s="13" customFormat="1">
      <c r="A4" s="8" t="s">
        <v>16</v>
      </c>
      <c r="B4" s="8" t="s">
        <v>10</v>
      </c>
      <c r="C4" s="9" t="s">
        <v>17</v>
      </c>
      <c r="D4" s="11" t="s">
        <v>18</v>
      </c>
      <c r="E4" s="11" t="s">
        <v>12</v>
      </c>
      <c r="F4" s="8" t="s">
        <v>19</v>
      </c>
      <c r="G4" s="11" t="s">
        <v>14</v>
      </c>
      <c r="H4" s="11" t="s">
        <v>15</v>
      </c>
      <c r="I4" s="11" t="s">
        <v>15</v>
      </c>
    </row>
    <row r="5" spans="1:9" s="13" customFormat="1">
      <c r="A5" s="8" t="s">
        <v>20</v>
      </c>
      <c r="B5" s="8" t="s">
        <v>10</v>
      </c>
      <c r="C5" s="9" t="s">
        <v>17</v>
      </c>
      <c r="D5" s="9" t="s">
        <v>21</v>
      </c>
      <c r="E5" s="11" t="s">
        <v>22</v>
      </c>
      <c r="F5" s="8" t="s">
        <v>13</v>
      </c>
      <c r="G5" s="11" t="s">
        <v>14</v>
      </c>
      <c r="H5" s="11" t="s">
        <v>14</v>
      </c>
      <c r="I5" s="11" t="s">
        <v>14</v>
      </c>
    </row>
    <row r="6" spans="1:9">
      <c r="A6" s="8" t="s">
        <v>23</v>
      </c>
      <c r="B6" s="8" t="s">
        <v>10</v>
      </c>
      <c r="C6" s="9" t="s">
        <v>17</v>
      </c>
      <c r="D6" s="9"/>
      <c r="E6" s="11" t="s">
        <v>12</v>
      </c>
      <c r="F6" s="8" t="s">
        <v>19</v>
      </c>
      <c r="G6" s="11" t="s">
        <v>14</v>
      </c>
      <c r="H6" s="11" t="s">
        <v>15</v>
      </c>
      <c r="I6" s="11" t="s">
        <v>15</v>
      </c>
    </row>
    <row r="7" spans="1:9">
      <c r="A7" s="3"/>
      <c r="B7" s="3"/>
      <c r="C7" s="9"/>
      <c r="D7" s="4"/>
      <c r="E7" s="10"/>
      <c r="F7" s="3"/>
      <c r="G7" s="10"/>
      <c r="H7" s="10"/>
      <c r="I7" s="10"/>
    </row>
    <row r="8" spans="1:9">
      <c r="A8" s="3"/>
      <c r="B8" s="3"/>
      <c r="C8" s="9"/>
      <c r="D8" s="4"/>
      <c r="E8" s="10"/>
      <c r="F8" s="3"/>
      <c r="G8" s="10"/>
      <c r="H8" s="10"/>
      <c r="I8" s="10"/>
    </row>
    <row r="9" spans="1:9">
      <c r="A9" s="3"/>
      <c r="B9" s="3"/>
      <c r="C9" s="9"/>
      <c r="D9" s="4"/>
      <c r="E9" s="10"/>
      <c r="F9" s="3"/>
      <c r="G9" s="10"/>
      <c r="H9" s="10"/>
      <c r="I9" s="10"/>
    </row>
    <row r="10" spans="1:9">
      <c r="A10" s="3"/>
      <c r="B10" s="3"/>
      <c r="C10" s="9"/>
      <c r="D10" s="4"/>
      <c r="E10" s="10"/>
      <c r="F10" s="3"/>
      <c r="G10" s="10"/>
      <c r="H10" s="10"/>
      <c r="I10" s="10"/>
    </row>
    <row r="11" spans="1:9">
      <c r="A11" s="3"/>
      <c r="B11" s="3"/>
      <c r="C11" s="9"/>
      <c r="D11" s="4"/>
      <c r="E11" s="10"/>
      <c r="F11" s="3"/>
      <c r="G11" s="10"/>
      <c r="H11" s="10"/>
      <c r="I11" s="10"/>
    </row>
    <row r="12" spans="1:9">
      <c r="A12" s="3"/>
      <c r="B12" s="3"/>
      <c r="C12" s="9"/>
      <c r="D12" s="4"/>
      <c r="E12" s="10"/>
      <c r="F12" s="3"/>
      <c r="G12" s="10"/>
      <c r="H12" s="10"/>
      <c r="I12" s="10"/>
    </row>
    <row r="13" spans="1:9">
      <c r="A13" s="3"/>
      <c r="B13" s="3"/>
      <c r="C13" s="9"/>
      <c r="D13" s="4"/>
      <c r="E13" s="10"/>
      <c r="F13" s="3"/>
      <c r="G13" s="10"/>
      <c r="H13" s="10"/>
      <c r="I13" s="10"/>
    </row>
    <row r="14" spans="1:9">
      <c r="A14" s="3"/>
      <c r="B14" s="3"/>
      <c r="C14" s="9"/>
      <c r="D14" s="4"/>
      <c r="E14" s="10"/>
      <c r="F14" s="3"/>
      <c r="G14" s="10"/>
      <c r="H14" s="10"/>
      <c r="I14" s="10"/>
    </row>
    <row r="15" spans="1:9">
      <c r="A15" s="3"/>
      <c r="B15" s="3"/>
      <c r="C15" s="9"/>
      <c r="D15" s="4"/>
      <c r="E15" s="10"/>
      <c r="F15" s="3"/>
      <c r="G15" s="10"/>
      <c r="H15" s="10"/>
      <c r="I15" s="10"/>
    </row>
    <row r="16" spans="1:9">
      <c r="A16" s="3"/>
      <c r="B16" s="3"/>
      <c r="C16" s="9"/>
      <c r="D16" s="4"/>
      <c r="E16" s="10"/>
      <c r="F16" s="3"/>
      <c r="G16" s="10"/>
      <c r="H16" s="10"/>
      <c r="I16" s="10"/>
    </row>
    <row r="17" spans="1:9">
      <c r="A17" s="3"/>
      <c r="B17" s="3"/>
      <c r="C17" s="9"/>
      <c r="D17" s="4"/>
      <c r="E17" s="10"/>
      <c r="F17" s="3"/>
      <c r="G17" s="10"/>
      <c r="H17" s="10"/>
      <c r="I17" s="10"/>
    </row>
    <row r="18" spans="1:9">
      <c r="A18" s="3"/>
      <c r="B18" s="3"/>
      <c r="C18" s="9"/>
      <c r="D18" s="4"/>
      <c r="E18" s="10"/>
      <c r="F18" s="3"/>
      <c r="G18" s="10"/>
      <c r="H18" s="10"/>
      <c r="I18" s="10"/>
    </row>
    <row r="19" spans="1:9">
      <c r="A19" s="3"/>
      <c r="B19" s="3"/>
      <c r="C19" s="9"/>
      <c r="D19" s="4"/>
      <c r="E19" s="10"/>
      <c r="F19" s="3"/>
      <c r="G19" s="10"/>
      <c r="H19" s="10"/>
      <c r="I19" s="10"/>
    </row>
    <row r="20" spans="1:9">
      <c r="A20" s="3"/>
      <c r="B20" s="3"/>
      <c r="C20" s="9"/>
      <c r="D20" s="4"/>
      <c r="E20" s="10"/>
      <c r="F20" s="3"/>
      <c r="G20" s="10"/>
      <c r="H20" s="10"/>
      <c r="I20" s="10"/>
    </row>
    <row r="21" spans="1:9">
      <c r="A21" s="3"/>
      <c r="B21" s="3"/>
      <c r="C21" s="9"/>
      <c r="D21" s="4"/>
      <c r="E21" s="10"/>
      <c r="F21" s="3"/>
      <c r="G21" s="10"/>
      <c r="H21" s="10"/>
      <c r="I21" s="10"/>
    </row>
    <row r="22" spans="1:9">
      <c r="A22" s="3"/>
      <c r="B22" s="3"/>
      <c r="C22" s="9"/>
      <c r="D22" s="4"/>
      <c r="E22" s="10"/>
      <c r="F22" s="3"/>
      <c r="G22" s="10"/>
      <c r="H22" s="10"/>
      <c r="I22" s="10"/>
    </row>
    <row r="23" spans="1:9">
      <c r="A23" s="3"/>
      <c r="B23" s="3"/>
      <c r="C23" s="9"/>
      <c r="D23" s="4"/>
      <c r="E23" s="10"/>
      <c r="F23" s="3"/>
      <c r="G23" s="10"/>
      <c r="H23" s="10"/>
      <c r="I23" s="10"/>
    </row>
    <row r="24" spans="1:9">
      <c r="A24" s="3"/>
      <c r="B24" s="3"/>
      <c r="C24" s="9"/>
      <c r="D24" s="4"/>
      <c r="E24" s="10"/>
      <c r="F24" s="3"/>
      <c r="G24" s="10"/>
      <c r="H24" s="10"/>
      <c r="I24" s="10"/>
    </row>
    <row r="25" spans="1:9">
      <c r="A25" s="3"/>
      <c r="B25" s="3"/>
      <c r="C25" s="9"/>
      <c r="D25" s="4"/>
      <c r="E25" s="10"/>
      <c r="F25" s="3"/>
      <c r="G25" s="10"/>
      <c r="H25" s="10"/>
      <c r="I25" s="10"/>
    </row>
    <row r="26" spans="1:9">
      <c r="A26" s="3"/>
      <c r="B26" s="3"/>
      <c r="C26" s="9"/>
      <c r="D26" s="4"/>
      <c r="E26" s="10"/>
      <c r="F26" s="3"/>
      <c r="G26" s="10"/>
      <c r="H26" s="10"/>
      <c r="I26" s="10"/>
    </row>
    <row r="27" spans="1:9">
      <c r="A27" s="3"/>
      <c r="B27" s="3"/>
      <c r="C27" s="9"/>
      <c r="D27" s="4"/>
      <c r="E27" s="10"/>
      <c r="F27" s="3"/>
      <c r="G27" s="10"/>
      <c r="H27" s="10"/>
      <c r="I27" s="10"/>
    </row>
    <row r="28" spans="1:9">
      <c r="A28" s="3"/>
      <c r="B28" s="3"/>
      <c r="C28" s="9"/>
      <c r="D28" s="4"/>
      <c r="E28" s="10"/>
      <c r="F28" s="3"/>
      <c r="G28" s="10"/>
      <c r="H28" s="10"/>
      <c r="I28" s="10"/>
    </row>
    <row r="29" spans="1:9">
      <c r="A29" s="3"/>
      <c r="B29" s="3"/>
      <c r="C29" s="9"/>
      <c r="D29" s="4"/>
      <c r="E29" s="10"/>
      <c r="F29" s="3"/>
      <c r="G29" s="10"/>
      <c r="H29" s="10"/>
      <c r="I29" s="10"/>
    </row>
    <row r="30" spans="1:9">
      <c r="A30" s="3"/>
      <c r="B30" s="3"/>
      <c r="C30" s="9"/>
      <c r="D30" s="4"/>
      <c r="E30" s="10"/>
      <c r="F30" s="3"/>
      <c r="G30" s="10"/>
      <c r="H30" s="10"/>
      <c r="I30" s="10"/>
    </row>
    <row r="31" spans="1:9">
      <c r="A31" s="3"/>
      <c r="B31" s="3"/>
      <c r="C31" s="9"/>
      <c r="D31" s="4"/>
      <c r="E31" s="10"/>
      <c r="F31" s="3"/>
      <c r="G31" s="10"/>
      <c r="H31" s="10"/>
      <c r="I31" s="10"/>
    </row>
    <row r="32" spans="1:9">
      <c r="A32" s="3"/>
      <c r="B32" s="3"/>
      <c r="C32" s="9"/>
      <c r="D32" s="4"/>
      <c r="E32" s="10"/>
      <c r="F32" s="3"/>
      <c r="G32" s="10"/>
      <c r="H32" s="10"/>
      <c r="I32" s="10"/>
    </row>
    <row r="33" spans="1:9">
      <c r="A33" s="3"/>
      <c r="B33" s="3"/>
      <c r="C33" s="9"/>
      <c r="D33" s="4"/>
      <c r="E33" s="10"/>
      <c r="F33" s="3"/>
      <c r="G33" s="10"/>
      <c r="H33" s="10"/>
      <c r="I33" s="10"/>
    </row>
    <row r="34" spans="1:9">
      <c r="A34" s="3"/>
      <c r="B34" s="3"/>
      <c r="C34" s="9"/>
      <c r="D34" s="4"/>
      <c r="E34" s="10"/>
      <c r="F34" s="3"/>
      <c r="G34" s="10"/>
      <c r="H34" s="10"/>
      <c r="I34" s="10"/>
    </row>
    <row r="35" spans="1:9">
      <c r="A35" s="3"/>
      <c r="B35" s="3"/>
      <c r="C35" s="9"/>
      <c r="D35" s="4"/>
      <c r="E35" s="10"/>
      <c r="F35" s="3"/>
      <c r="G35" s="10"/>
      <c r="H35" s="10"/>
      <c r="I35" s="10"/>
    </row>
    <row r="36" spans="1:9">
      <c r="A36" s="3"/>
      <c r="B36" s="3"/>
      <c r="C36" s="9"/>
      <c r="D36" s="4"/>
      <c r="E36" s="10"/>
      <c r="F36" s="3"/>
      <c r="G36" s="10"/>
      <c r="H36" s="10"/>
      <c r="I36" s="10"/>
    </row>
    <row r="37" spans="1:9">
      <c r="A37" s="3"/>
      <c r="B37" s="3"/>
      <c r="C37" s="9"/>
      <c r="D37" s="4"/>
      <c r="E37" s="10"/>
      <c r="F37" s="3"/>
      <c r="G37" s="10"/>
      <c r="H37" s="10"/>
      <c r="I37" s="10"/>
    </row>
    <row r="38" spans="1:9">
      <c r="A38" s="3"/>
      <c r="B38" s="3"/>
      <c r="C38" s="9"/>
      <c r="D38" s="4"/>
      <c r="E38" s="10"/>
      <c r="F38" s="3"/>
      <c r="G38" s="10"/>
      <c r="H38" s="10"/>
      <c r="I38" s="10"/>
    </row>
    <row r="39" spans="1:9">
      <c r="A39" s="3"/>
      <c r="B39" s="3"/>
      <c r="C39" s="9"/>
      <c r="D39" s="4"/>
      <c r="E39" s="10"/>
      <c r="F39" s="3"/>
      <c r="G39" s="10"/>
      <c r="H39" s="10"/>
      <c r="I39" s="10"/>
    </row>
    <row r="40" spans="1:9">
      <c r="A40" s="3"/>
      <c r="B40" s="3"/>
      <c r="C40" s="9"/>
      <c r="D40" s="4"/>
      <c r="E40" s="10"/>
      <c r="F40" s="3"/>
      <c r="G40" s="10"/>
      <c r="H40" s="10"/>
      <c r="I40" s="10"/>
    </row>
    <row r="41" spans="1:9">
      <c r="A41" s="3"/>
      <c r="B41" s="3"/>
      <c r="C41" s="9"/>
      <c r="D41" s="4"/>
      <c r="E41" s="10"/>
      <c r="F41" s="3"/>
      <c r="G41" s="10"/>
      <c r="H41" s="10"/>
      <c r="I41" s="10"/>
    </row>
    <row r="42" spans="1:9">
      <c r="A42" s="3"/>
      <c r="B42" s="3"/>
      <c r="C42" s="9"/>
      <c r="D42" s="4"/>
      <c r="E42" s="10"/>
      <c r="F42" s="3"/>
      <c r="G42" s="10"/>
      <c r="H42" s="10"/>
      <c r="I42" s="10"/>
    </row>
    <row r="43" spans="1:9">
      <c r="A43" s="3"/>
      <c r="B43" s="3"/>
      <c r="C43" s="9"/>
      <c r="D43" s="4"/>
      <c r="E43" s="10"/>
      <c r="F43" s="3"/>
      <c r="G43" s="10"/>
      <c r="H43" s="10"/>
      <c r="I43" s="10"/>
    </row>
    <row r="44" spans="1:9">
      <c r="A44" s="3"/>
      <c r="B44" s="3"/>
      <c r="C44" s="9"/>
      <c r="D44" s="4"/>
      <c r="E44" s="10"/>
      <c r="F44" s="3"/>
      <c r="G44" s="10"/>
      <c r="H44" s="10"/>
      <c r="I44" s="10"/>
    </row>
    <row r="45" spans="1:9">
      <c r="A45" s="3"/>
      <c r="B45" s="3"/>
      <c r="C45" s="9"/>
      <c r="D45" s="4"/>
      <c r="E45" s="10"/>
      <c r="F45" s="3"/>
      <c r="G45" s="10"/>
      <c r="H45" s="10"/>
      <c r="I45" s="10"/>
    </row>
    <row r="46" spans="1:9">
      <c r="A46" s="3"/>
      <c r="B46" s="3"/>
      <c r="C46" s="9"/>
      <c r="D46" s="4"/>
      <c r="E46" s="10"/>
      <c r="F46" s="3"/>
      <c r="G46" s="10"/>
      <c r="H46" s="10"/>
      <c r="I46" s="10"/>
    </row>
    <row r="47" spans="1:9">
      <c r="A47" s="3"/>
      <c r="B47" s="3"/>
      <c r="C47" s="9"/>
      <c r="D47" s="4"/>
      <c r="E47" s="10"/>
      <c r="F47" s="3"/>
      <c r="G47" s="10"/>
      <c r="H47" s="10"/>
      <c r="I47" s="10"/>
    </row>
    <row r="48" spans="1:9">
      <c r="A48" s="3"/>
      <c r="B48" s="3"/>
      <c r="C48" s="9"/>
      <c r="D48" s="4"/>
      <c r="E48" s="10"/>
      <c r="F48" s="3"/>
      <c r="G48" s="10"/>
      <c r="H48" s="10"/>
      <c r="I48" s="10"/>
    </row>
    <row r="49" spans="1:9">
      <c r="A49" s="3"/>
      <c r="B49" s="3"/>
      <c r="C49" s="9"/>
      <c r="D49" s="4"/>
      <c r="E49" s="10"/>
      <c r="F49" s="3"/>
      <c r="G49" s="10"/>
      <c r="H49" s="10"/>
      <c r="I49" s="10"/>
    </row>
    <row r="50" spans="1:9">
      <c r="A50" s="3"/>
      <c r="B50" s="3"/>
      <c r="C50" s="9"/>
      <c r="D50" s="4"/>
      <c r="E50" s="10"/>
      <c r="F50" s="3"/>
      <c r="G50" s="10"/>
      <c r="H50" s="10"/>
      <c r="I50" s="10"/>
    </row>
    <row r="51" spans="1:9">
      <c r="A51" s="3"/>
      <c r="B51" s="3"/>
      <c r="C51" s="9"/>
      <c r="D51" s="4"/>
      <c r="E51" s="10"/>
      <c r="F51" s="3"/>
      <c r="G51" s="10"/>
      <c r="H51" s="10"/>
      <c r="I51" s="10"/>
    </row>
    <row r="52" spans="1:9">
      <c r="A52" s="3"/>
      <c r="B52" s="3"/>
      <c r="C52" s="9"/>
      <c r="D52" s="4"/>
      <c r="E52" s="10"/>
      <c r="F52" s="3"/>
      <c r="G52" s="10"/>
      <c r="H52" s="10"/>
      <c r="I52" s="10"/>
    </row>
    <row r="53" spans="1:9">
      <c r="A53" s="3"/>
      <c r="B53" s="3"/>
      <c r="C53" s="9"/>
      <c r="D53" s="4"/>
      <c r="E53" s="10"/>
      <c r="F53" s="3"/>
      <c r="G53" s="10"/>
      <c r="H53" s="10"/>
      <c r="I53" s="10"/>
    </row>
    <row r="54" spans="1:9">
      <c r="A54" s="3"/>
      <c r="B54" s="3"/>
      <c r="C54" s="9"/>
      <c r="D54" s="4"/>
      <c r="E54" s="10"/>
      <c r="F54" s="3"/>
      <c r="G54" s="10"/>
      <c r="H54" s="10"/>
      <c r="I54" s="10"/>
    </row>
    <row r="55" spans="1:9">
      <c r="A55" s="3"/>
      <c r="B55" s="3"/>
      <c r="C55" s="9"/>
      <c r="D55" s="4"/>
      <c r="E55" s="10"/>
      <c r="F55" s="3"/>
      <c r="G55" s="10"/>
      <c r="H55" s="10"/>
      <c r="I55" s="10"/>
    </row>
    <row r="56" spans="1:9">
      <c r="A56" s="3"/>
      <c r="B56" s="3"/>
      <c r="C56" s="9"/>
      <c r="D56" s="4"/>
      <c r="E56" s="10"/>
      <c r="F56" s="3"/>
      <c r="G56" s="10"/>
      <c r="H56" s="10"/>
      <c r="I56" s="10"/>
    </row>
    <row r="57" spans="1:9">
      <c r="A57" s="3"/>
      <c r="B57" s="3"/>
      <c r="C57" s="9"/>
      <c r="D57" s="4"/>
      <c r="E57" s="10"/>
      <c r="F57" s="3"/>
      <c r="G57" s="10"/>
      <c r="H57" s="10"/>
      <c r="I57" s="10"/>
    </row>
    <row r="58" spans="1:9">
      <c r="A58" s="3"/>
      <c r="B58" s="3"/>
      <c r="C58" s="9"/>
      <c r="D58" s="4"/>
      <c r="E58" s="10"/>
      <c r="F58" s="3"/>
      <c r="G58" s="10"/>
      <c r="H58" s="10"/>
      <c r="I58" s="10"/>
    </row>
    <row r="59" spans="1:9">
      <c r="A59" s="3"/>
      <c r="B59" s="3"/>
      <c r="C59" s="9"/>
      <c r="D59" s="4"/>
      <c r="E59" s="10"/>
      <c r="F59" s="3"/>
      <c r="G59" s="10"/>
      <c r="H59" s="10"/>
      <c r="I59" s="10"/>
    </row>
    <row r="60" spans="1:9">
      <c r="A60" s="3"/>
      <c r="B60" s="3"/>
      <c r="C60" s="9"/>
      <c r="D60" s="4"/>
      <c r="E60" s="10"/>
      <c r="F60" s="3"/>
      <c r="G60" s="10"/>
      <c r="H60" s="10"/>
      <c r="I60" s="10"/>
    </row>
    <row r="61" spans="1:9">
      <c r="A61" s="3"/>
      <c r="B61" s="3"/>
      <c r="C61" s="9"/>
      <c r="D61" s="4"/>
      <c r="E61" s="10"/>
      <c r="F61" s="3"/>
      <c r="G61" s="10"/>
      <c r="H61" s="10"/>
      <c r="I61" s="10"/>
    </row>
    <row r="62" spans="1:9">
      <c r="A62" s="3"/>
      <c r="B62" s="3"/>
      <c r="C62" s="9"/>
      <c r="D62" s="4"/>
      <c r="E62" s="10"/>
      <c r="F62" s="3"/>
      <c r="G62" s="10"/>
      <c r="H62" s="10"/>
      <c r="I62" s="10"/>
    </row>
    <row r="63" spans="1:9">
      <c r="A63" s="3"/>
      <c r="B63" s="3"/>
      <c r="C63" s="9"/>
      <c r="D63" s="4"/>
      <c r="E63" s="10"/>
      <c r="F63" s="3"/>
      <c r="G63" s="10"/>
      <c r="H63" s="10"/>
      <c r="I63" s="10"/>
    </row>
    <row r="64" spans="1:9">
      <c r="A64" s="3"/>
      <c r="B64" s="3"/>
      <c r="C64" s="9"/>
      <c r="D64" s="4"/>
      <c r="E64" s="10"/>
      <c r="F64" s="3"/>
      <c r="G64" s="10"/>
      <c r="H64" s="10"/>
      <c r="I64" s="10"/>
    </row>
    <row r="65" spans="1:9">
      <c r="A65" s="3"/>
      <c r="B65" s="3"/>
      <c r="C65" s="9"/>
      <c r="D65" s="4"/>
      <c r="E65" s="10"/>
      <c r="F65" s="3"/>
      <c r="G65" s="10"/>
      <c r="H65" s="10"/>
      <c r="I65" s="10"/>
    </row>
    <row r="66" spans="1:9">
      <c r="A66" s="3"/>
      <c r="B66" s="3"/>
      <c r="C66" s="9"/>
      <c r="D66" s="4"/>
      <c r="E66" s="10"/>
      <c r="F66" s="3"/>
      <c r="G66" s="10"/>
      <c r="H66" s="10"/>
      <c r="I66" s="10"/>
    </row>
    <row r="67" spans="1:9">
      <c r="A67" s="3"/>
      <c r="B67" s="3"/>
      <c r="C67" s="9"/>
      <c r="D67" s="4"/>
      <c r="E67" s="10"/>
      <c r="F67" s="3"/>
      <c r="G67" s="10"/>
      <c r="H67" s="10"/>
      <c r="I67" s="10"/>
    </row>
    <row r="68" spans="1:9">
      <c r="A68" s="3"/>
      <c r="B68" s="3"/>
      <c r="C68" s="9"/>
      <c r="D68" s="4"/>
      <c r="E68" s="10"/>
      <c r="F68" s="3"/>
      <c r="G68" s="10"/>
      <c r="H68" s="10"/>
      <c r="I68" s="10"/>
    </row>
    <row r="69" spans="1:9">
      <c r="A69" s="3"/>
      <c r="B69" s="3"/>
      <c r="C69" s="9"/>
      <c r="D69" s="4"/>
      <c r="E69" s="10"/>
      <c r="F69" s="3"/>
      <c r="G69" s="10"/>
      <c r="H69" s="10"/>
      <c r="I69" s="10"/>
    </row>
    <row r="70" spans="1:9">
      <c r="A70" s="3"/>
      <c r="B70" s="3"/>
      <c r="C70" s="9"/>
      <c r="D70" s="4"/>
      <c r="E70" s="10"/>
      <c r="F70" s="3"/>
      <c r="G70" s="10"/>
      <c r="H70" s="10"/>
      <c r="I70" s="10"/>
    </row>
    <row r="71" spans="1:9">
      <c r="A71" s="3"/>
      <c r="B71" s="3"/>
      <c r="C71" s="9"/>
      <c r="D71" s="4"/>
      <c r="E71" s="10"/>
      <c r="F71" s="3"/>
      <c r="G71" s="10"/>
      <c r="H71" s="10"/>
      <c r="I71" s="10"/>
    </row>
    <row r="72" spans="1:9">
      <c r="A72" s="3"/>
      <c r="B72" s="3"/>
      <c r="C72" s="9"/>
      <c r="D72" s="4"/>
      <c r="E72" s="10"/>
      <c r="F72" s="3"/>
      <c r="G72" s="10"/>
      <c r="H72" s="10"/>
      <c r="I72" s="10"/>
    </row>
    <row r="73" spans="1:9">
      <c r="A73" s="3"/>
      <c r="B73" s="3"/>
      <c r="C73" s="9"/>
      <c r="D73" s="4"/>
      <c r="E73" s="10"/>
      <c r="F73" s="3"/>
      <c r="G73" s="10"/>
      <c r="H73" s="10"/>
      <c r="I73" s="10"/>
    </row>
    <row r="74" spans="1:9">
      <c r="A74" s="3"/>
      <c r="B74" s="3"/>
      <c r="C74" s="9"/>
      <c r="D74" s="4"/>
      <c r="E74" s="10"/>
      <c r="F74" s="3"/>
      <c r="G74" s="10"/>
      <c r="H74" s="10"/>
      <c r="I74" s="10"/>
    </row>
    <row r="75" spans="1:9">
      <c r="A75" s="3"/>
      <c r="B75" s="3"/>
      <c r="C75" s="9"/>
      <c r="D75" s="4"/>
      <c r="E75" s="10"/>
      <c r="F75" s="3"/>
      <c r="G75" s="10"/>
      <c r="H75" s="10"/>
      <c r="I75" s="10"/>
    </row>
    <row r="76" spans="1:9">
      <c r="A76" s="3"/>
      <c r="B76" s="3"/>
      <c r="C76" s="9"/>
      <c r="D76" s="4"/>
      <c r="E76" s="10"/>
      <c r="F76" s="3"/>
      <c r="G76" s="10"/>
      <c r="H76" s="10"/>
      <c r="I76" s="10"/>
    </row>
    <row r="77" spans="1:9">
      <c r="A77" s="3"/>
      <c r="B77" s="3"/>
      <c r="C77" s="9"/>
      <c r="D77" s="4"/>
      <c r="E77" s="10"/>
      <c r="F77" s="3"/>
      <c r="G77" s="10"/>
      <c r="H77" s="10"/>
      <c r="I77" s="10"/>
    </row>
    <row r="78" spans="1:9">
      <c r="A78" s="3"/>
      <c r="B78" s="3"/>
      <c r="C78" s="9"/>
      <c r="D78" s="4"/>
      <c r="E78" s="10"/>
      <c r="F78" s="3"/>
      <c r="G78" s="10"/>
      <c r="H78" s="10"/>
      <c r="I78" s="10"/>
    </row>
    <row r="79" spans="1:9">
      <c r="A79" s="3"/>
      <c r="B79" s="3"/>
      <c r="C79" s="9"/>
      <c r="D79" s="4"/>
      <c r="E79" s="10"/>
      <c r="F79" s="3"/>
      <c r="G79" s="10"/>
      <c r="H79" s="10"/>
      <c r="I79" s="10"/>
    </row>
    <row r="80" spans="1:9">
      <c r="A80" s="3"/>
      <c r="B80" s="3"/>
      <c r="C80" s="9"/>
      <c r="D80" s="4"/>
      <c r="E80" s="10"/>
      <c r="F80" s="3"/>
      <c r="G80" s="10"/>
      <c r="H80" s="10"/>
      <c r="I80" s="10"/>
    </row>
    <row r="81" spans="1:9">
      <c r="A81" s="3"/>
      <c r="B81" s="3"/>
      <c r="C81" s="9"/>
      <c r="D81" s="4"/>
      <c r="E81" s="10"/>
      <c r="F81" s="3"/>
      <c r="G81" s="10"/>
      <c r="H81" s="10"/>
      <c r="I81" s="10"/>
    </row>
    <row r="82" spans="1:9">
      <c r="A82" s="3"/>
      <c r="B82" s="3"/>
      <c r="C82" s="9"/>
      <c r="D82" s="4"/>
      <c r="E82" s="10"/>
      <c r="F82" s="3"/>
      <c r="G82" s="10"/>
      <c r="H82" s="10"/>
      <c r="I82" s="10"/>
    </row>
    <row r="83" spans="1:9">
      <c r="A83" s="3"/>
      <c r="B83" s="3"/>
      <c r="C83" s="9"/>
      <c r="D83" s="4"/>
      <c r="E83" s="10"/>
      <c r="F83" s="3"/>
      <c r="G83" s="10"/>
      <c r="H83" s="10"/>
      <c r="I83" s="10"/>
    </row>
    <row r="84" spans="1:9">
      <c r="A84" s="3"/>
      <c r="B84" s="3"/>
      <c r="C84" s="9"/>
      <c r="D84" s="4"/>
      <c r="E84" s="10"/>
      <c r="F84" s="3"/>
      <c r="G84" s="10"/>
      <c r="H84" s="10"/>
      <c r="I84" s="10"/>
    </row>
    <row r="85" spans="1:9">
      <c r="A85" s="3"/>
      <c r="B85" s="3"/>
      <c r="C85" s="9"/>
      <c r="D85" s="4"/>
      <c r="E85" s="10"/>
      <c r="F85" s="3"/>
      <c r="G85" s="10"/>
      <c r="H85" s="10"/>
      <c r="I85" s="10"/>
    </row>
    <row r="86" spans="1:9">
      <c r="A86" s="3"/>
      <c r="B86" s="3"/>
      <c r="C86" s="9"/>
      <c r="D86" s="4"/>
      <c r="E86" s="10"/>
      <c r="F86" s="3"/>
      <c r="G86" s="10"/>
      <c r="H86" s="10"/>
      <c r="I86" s="10"/>
    </row>
    <row r="87" spans="1:9">
      <c r="A87" s="3"/>
      <c r="B87" s="3"/>
      <c r="C87" s="9"/>
      <c r="D87" s="4"/>
      <c r="E87" s="10"/>
      <c r="F87" s="3"/>
      <c r="G87" s="10"/>
      <c r="H87" s="10"/>
      <c r="I87" s="10"/>
    </row>
    <row r="88" spans="1:9">
      <c r="A88" s="3"/>
      <c r="B88" s="3"/>
      <c r="C88" s="9"/>
      <c r="D88" s="4"/>
      <c r="E88" s="10"/>
      <c r="F88" s="3"/>
      <c r="G88" s="10"/>
      <c r="H88" s="10"/>
      <c r="I88" s="10"/>
    </row>
    <row r="89" spans="1:9">
      <c r="A89" s="3"/>
      <c r="B89" s="3"/>
      <c r="C89" s="9"/>
      <c r="D89" s="4"/>
      <c r="E89" s="10"/>
      <c r="F89" s="3"/>
      <c r="G89" s="10"/>
      <c r="H89" s="10"/>
      <c r="I89" s="10"/>
    </row>
    <row r="90" spans="1:9">
      <c r="A90" s="3"/>
      <c r="B90" s="3"/>
      <c r="C90" s="9"/>
      <c r="D90" s="4"/>
      <c r="E90" s="10"/>
      <c r="F90" s="3"/>
      <c r="G90" s="10"/>
      <c r="H90" s="10"/>
      <c r="I90" s="10"/>
    </row>
    <row r="91" spans="1:9">
      <c r="A91" s="3"/>
      <c r="B91" s="3"/>
      <c r="C91" s="9"/>
      <c r="D91" s="4"/>
      <c r="E91" s="10"/>
      <c r="F91" s="3"/>
      <c r="G91" s="10"/>
      <c r="H91" s="10"/>
      <c r="I91" s="10"/>
    </row>
    <row r="92" spans="1:9">
      <c r="A92" s="3"/>
      <c r="B92" s="3"/>
      <c r="C92" s="9"/>
      <c r="D92" s="4"/>
      <c r="E92" s="10"/>
      <c r="F92" s="3"/>
      <c r="G92" s="10"/>
      <c r="H92" s="10"/>
      <c r="I92" s="10"/>
    </row>
    <row r="93" spans="1:9">
      <c r="A93" s="3"/>
      <c r="B93" s="3"/>
      <c r="C93" s="9"/>
      <c r="D93" s="4"/>
      <c r="E93" s="10"/>
      <c r="F93" s="3"/>
      <c r="G93" s="10"/>
      <c r="H93" s="10"/>
      <c r="I93" s="10"/>
    </row>
    <row r="94" spans="1:9">
      <c r="A94" s="3"/>
      <c r="B94" s="3"/>
      <c r="C94" s="9"/>
      <c r="D94" s="4"/>
      <c r="E94" s="10"/>
      <c r="F94" s="3"/>
      <c r="G94" s="10"/>
      <c r="H94" s="10"/>
      <c r="I94" s="10"/>
    </row>
    <row r="95" spans="1:9">
      <c r="A95" s="3"/>
      <c r="B95" s="3"/>
      <c r="C95" s="9"/>
      <c r="D95" s="4"/>
      <c r="E95" s="10"/>
      <c r="F95" s="3"/>
      <c r="G95" s="10"/>
      <c r="H95" s="10"/>
      <c r="I95" s="10"/>
    </row>
    <row r="96" spans="1:9">
      <c r="A96" s="3"/>
      <c r="B96" s="3"/>
      <c r="C96" s="9"/>
      <c r="D96" s="4"/>
      <c r="E96" s="10"/>
      <c r="F96" s="3"/>
      <c r="G96" s="10"/>
      <c r="H96" s="10"/>
      <c r="I96" s="10"/>
    </row>
    <row r="97" spans="1:9">
      <c r="A97" s="3"/>
      <c r="B97" s="3"/>
      <c r="C97" s="9"/>
      <c r="D97" s="4"/>
      <c r="E97" s="10"/>
      <c r="F97" s="3"/>
      <c r="G97" s="10"/>
      <c r="H97" s="10"/>
      <c r="I97" s="10"/>
    </row>
    <row r="98" spans="1:9">
      <c r="A98" s="3"/>
      <c r="B98" s="3"/>
      <c r="C98" s="9"/>
      <c r="D98" s="4"/>
      <c r="E98" s="10"/>
      <c r="F98" s="3"/>
      <c r="G98" s="10"/>
      <c r="H98" s="10"/>
      <c r="I98" s="10"/>
    </row>
    <row r="99" spans="1:9">
      <c r="A99" s="3"/>
      <c r="B99" s="3"/>
      <c r="C99" s="9"/>
      <c r="D99" s="4"/>
      <c r="E99" s="10"/>
      <c r="F99" s="3"/>
      <c r="G99" s="10"/>
      <c r="H99" s="10"/>
      <c r="I99" s="10"/>
    </row>
    <row r="100" spans="1:9">
      <c r="A100" s="3"/>
      <c r="B100" s="3"/>
      <c r="C100" s="9"/>
      <c r="D100" s="4"/>
      <c r="E100" s="10"/>
      <c r="F100" s="3"/>
      <c r="G100" s="10"/>
      <c r="H100" s="10"/>
      <c r="I100" s="10"/>
    </row>
    <row r="101" spans="1:9">
      <c r="A101" s="3"/>
      <c r="B101" s="3"/>
      <c r="C101" s="9"/>
      <c r="D101" s="4"/>
      <c r="E101" s="10"/>
      <c r="F101" s="3"/>
      <c r="G101" s="10"/>
      <c r="H101" s="10"/>
      <c r="I101" s="10"/>
    </row>
    <row r="102" spans="1:9">
      <c r="A102" s="3"/>
      <c r="B102" s="3"/>
      <c r="C102" s="9"/>
      <c r="D102" s="4"/>
      <c r="E102" s="10"/>
      <c r="F102" s="3"/>
      <c r="G102" s="10"/>
      <c r="H102" s="10"/>
      <c r="I102" s="10"/>
    </row>
    <row r="103" spans="1:9">
      <c r="A103" s="3"/>
      <c r="B103" s="3"/>
      <c r="C103" s="9"/>
      <c r="D103" s="4"/>
      <c r="E103" s="10"/>
      <c r="F103" s="3"/>
      <c r="G103" s="10"/>
      <c r="H103" s="10"/>
      <c r="I103" s="10"/>
    </row>
    <row r="104" spans="1:9">
      <c r="A104" s="3"/>
      <c r="B104" s="3"/>
      <c r="C104" s="9"/>
      <c r="D104" s="4"/>
      <c r="E104" s="10"/>
      <c r="F104" s="3"/>
      <c r="G104" s="10"/>
      <c r="H104" s="10"/>
      <c r="I104" s="10"/>
    </row>
    <row r="105" spans="1:9">
      <c r="A105" s="3"/>
      <c r="B105" s="3"/>
      <c r="C105" s="9"/>
      <c r="D105" s="4"/>
      <c r="E105" s="10"/>
      <c r="F105" s="3"/>
      <c r="G105" s="10"/>
      <c r="H105" s="10"/>
      <c r="I105" s="10"/>
    </row>
    <row r="106" spans="1:9">
      <c r="A106" s="3"/>
      <c r="B106" s="3"/>
      <c r="C106" s="9"/>
      <c r="D106" s="4"/>
      <c r="E106" s="10"/>
      <c r="F106" s="3"/>
      <c r="G106" s="10"/>
      <c r="H106" s="10"/>
      <c r="I106" s="10"/>
    </row>
    <row r="107" spans="1:9">
      <c r="A107" s="3"/>
      <c r="B107" s="3"/>
      <c r="C107" s="9"/>
      <c r="D107" s="4"/>
      <c r="E107" s="10"/>
      <c r="F107" s="3"/>
      <c r="G107" s="10"/>
      <c r="H107" s="10"/>
      <c r="I107" s="10"/>
    </row>
    <row r="108" spans="1:9">
      <c r="A108" s="3"/>
      <c r="B108" s="3"/>
      <c r="C108" s="9"/>
      <c r="D108" s="4"/>
      <c r="E108" s="10"/>
      <c r="F108" s="3"/>
      <c r="G108" s="10"/>
      <c r="H108" s="10"/>
      <c r="I108" s="10"/>
    </row>
    <row r="109" spans="1:9">
      <c r="A109" s="3"/>
      <c r="B109" s="3"/>
      <c r="C109" s="9"/>
      <c r="D109" s="4"/>
      <c r="E109" s="10"/>
      <c r="F109" s="3"/>
      <c r="G109" s="10"/>
      <c r="H109" s="10"/>
      <c r="I109" s="10"/>
    </row>
    <row r="110" spans="1:9">
      <c r="A110" s="3"/>
      <c r="B110" s="3"/>
      <c r="C110" s="9"/>
      <c r="D110" s="4"/>
      <c r="E110" s="10"/>
      <c r="F110" s="3"/>
      <c r="G110" s="10"/>
      <c r="H110" s="10"/>
      <c r="I110" s="10"/>
    </row>
    <row r="111" spans="1:9">
      <c r="A111" s="3"/>
      <c r="B111" s="3"/>
      <c r="C111" s="9"/>
      <c r="D111" s="4"/>
      <c r="E111" s="10"/>
      <c r="F111" s="3"/>
      <c r="G111" s="10"/>
      <c r="H111" s="10"/>
      <c r="I111" s="10"/>
    </row>
    <row r="112" spans="1:9">
      <c r="A112" s="3"/>
      <c r="B112" s="3"/>
      <c r="C112" s="9"/>
      <c r="D112" s="4"/>
      <c r="E112" s="10"/>
      <c r="F112" s="3"/>
      <c r="G112" s="10"/>
      <c r="H112" s="10"/>
      <c r="I112" s="10"/>
    </row>
    <row r="113" spans="1:9">
      <c r="A113" s="3"/>
      <c r="B113" s="3"/>
      <c r="C113" s="9"/>
      <c r="D113" s="4"/>
      <c r="E113" s="10"/>
      <c r="F113" s="3"/>
      <c r="G113" s="10"/>
      <c r="H113" s="10"/>
      <c r="I113" s="10"/>
    </row>
    <row r="114" spans="1:9">
      <c r="A114" s="3"/>
      <c r="B114" s="3"/>
      <c r="C114" s="9"/>
      <c r="D114" s="4"/>
      <c r="E114" s="10"/>
      <c r="F114" s="3"/>
      <c r="G114" s="10"/>
      <c r="H114" s="10"/>
      <c r="I114" s="10"/>
    </row>
    <row r="115" spans="1:9">
      <c r="A115" s="3"/>
      <c r="B115" s="3"/>
      <c r="C115" s="9"/>
      <c r="D115" s="4"/>
      <c r="E115" s="10"/>
      <c r="F115" s="3"/>
      <c r="G115" s="10"/>
      <c r="H115" s="10"/>
      <c r="I115" s="10"/>
    </row>
    <row r="116" spans="1:9">
      <c r="A116" s="3"/>
      <c r="B116" s="3"/>
      <c r="C116" s="9"/>
      <c r="D116" s="4"/>
      <c r="E116" s="10"/>
      <c r="F116" s="3"/>
      <c r="G116" s="10"/>
      <c r="H116" s="10"/>
      <c r="I116" s="10"/>
    </row>
    <row r="117" spans="1:9">
      <c r="A117" s="3"/>
      <c r="B117" s="3"/>
      <c r="C117" s="9"/>
      <c r="D117" s="4"/>
      <c r="E117" s="10"/>
      <c r="F117" s="3"/>
      <c r="G117" s="10"/>
      <c r="H117" s="10"/>
      <c r="I117" s="10"/>
    </row>
    <row r="118" spans="1:9">
      <c r="A118" s="3"/>
      <c r="B118" s="3"/>
      <c r="C118" s="4"/>
      <c r="D118" s="4"/>
      <c r="E118" s="10"/>
      <c r="F118" s="3"/>
      <c r="G118" s="10"/>
      <c r="H118" s="10"/>
      <c r="I118" s="10"/>
    </row>
    <row r="119" spans="1:9">
      <c r="A119" s="3"/>
      <c r="B119" s="3"/>
      <c r="C119" s="4"/>
      <c r="D119" s="4"/>
      <c r="E119" s="10"/>
      <c r="F119" s="3"/>
      <c r="G119" s="10"/>
      <c r="H119" s="10"/>
      <c r="I119" s="10"/>
    </row>
    <row r="120" spans="1:9">
      <c r="A120" s="3"/>
      <c r="B120" s="3"/>
      <c r="C120" s="4"/>
      <c r="D120" s="4"/>
      <c r="E120" s="10"/>
      <c r="F120" s="3"/>
      <c r="G120" s="10"/>
      <c r="H120" s="10"/>
      <c r="I120" s="10"/>
    </row>
    <row r="121" spans="1:9">
      <c r="A121" s="3"/>
      <c r="B121" s="3"/>
      <c r="C121" s="4"/>
      <c r="D121" s="4"/>
      <c r="E121" s="10"/>
      <c r="F121" s="3"/>
      <c r="G121" s="10"/>
      <c r="H121" s="10"/>
      <c r="I121" s="10"/>
    </row>
    <row r="122" spans="1:9">
      <c r="A122" s="3"/>
      <c r="B122" s="3"/>
      <c r="C122" s="4"/>
      <c r="D122" s="4"/>
      <c r="E122" s="10"/>
      <c r="F122" s="3"/>
      <c r="G122" s="10"/>
      <c r="H122" s="10"/>
      <c r="I122" s="10"/>
    </row>
    <row r="123" spans="1:9">
      <c r="A123" s="3"/>
      <c r="B123" s="3"/>
      <c r="C123" s="4"/>
      <c r="D123" s="4"/>
      <c r="E123" s="10"/>
      <c r="F123" s="3"/>
      <c r="G123" s="10"/>
      <c r="H123" s="10"/>
      <c r="I123" s="10"/>
    </row>
    <row r="124" spans="1:9">
      <c r="A124" s="3"/>
      <c r="B124" s="3"/>
      <c r="C124" s="4"/>
      <c r="D124" s="4"/>
      <c r="E124" s="10"/>
      <c r="F124" s="3"/>
      <c r="G124" s="10"/>
      <c r="H124" s="10"/>
      <c r="I124" s="10"/>
    </row>
    <row r="125" spans="1:9">
      <c r="A125" s="3"/>
      <c r="B125" s="3"/>
      <c r="C125" s="4"/>
      <c r="D125" s="4"/>
      <c r="E125" s="10"/>
      <c r="F125" s="3"/>
      <c r="G125" s="10"/>
      <c r="H125" s="10"/>
      <c r="I125" s="10"/>
    </row>
  </sheetData>
  <autoFilter ref="A1:I125" xr:uid="{00000000-0009-0000-0000-000000000000}"/>
  <mergeCells count="9">
    <mergeCell ref="I1:I2"/>
    <mergeCell ref="G1:G2"/>
    <mergeCell ref="H1:H2"/>
    <mergeCell ref="A1:A2"/>
    <mergeCell ref="C1:C2"/>
    <mergeCell ref="E1:E2"/>
    <mergeCell ref="D1:D2"/>
    <mergeCell ref="B1:B2"/>
    <mergeCell ref="F1:F2"/>
  </mergeCells>
  <dataValidations count="6">
    <dataValidation type="list" allowBlank="1" showInputMessage="1" showErrorMessage="1" sqref="E3:E1048576" xr:uid="{00000000-0002-0000-0000-000000000000}">
      <formula1>"NICU, Newborn nursery/mother-baby unit"</formula1>
    </dataValidation>
    <dataValidation type="list" allowBlank="1" showInputMessage="1" showErrorMessage="1" sqref="G3:G65536 H3:H65536 I3:I65536" xr:uid="{00000000-0002-0000-0000-000002000000}">
      <formula1>"Yes,No"</formula1>
    </dataValidation>
    <dataValidation type="list" allowBlank="1" showInputMessage="1" showErrorMessage="1" sqref="C3:C1048576" xr:uid="{E7170BC3-1CE8-4CF1-A7A8-E1CFCC07684E}">
      <formula1>"Hispanic, Non-Hispanic, Unknown or Missing"</formula1>
    </dataValidation>
    <dataValidation type="list" allowBlank="1" showInputMessage="1" showErrorMessage="1" sqref="C1:C2" xr:uid="{2B0564CB-5CC3-4C4F-9CC3-58E2246BFAF5}">
      <formula1>"Hispanic,,Non-Hispanic,Unknown or Missing"</formula1>
    </dataValidation>
    <dataValidation type="list" allowBlank="1" showInputMessage="1" showErrorMessage="1" sqref="D3:D1048576" xr:uid="{807AC13B-4A86-411F-A88A-D8B0A0D36A4A}">
      <formula1>"Non-Hispanic White or Caucasian, Non-Hispanic Black or African American, Other, Unknown or Missing"</formula1>
    </dataValidation>
    <dataValidation type="list" allowBlank="1" showInputMessage="1" showErrorMessage="1" sqref="F1:F1048576" xr:uid="{1CE35143-8BBE-449A-93A8-699D79F593C4}">
      <formula1>"Less than 1500 grams, Greater than or equal 1500 grams"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1289F7-28E2-4294-BC48-511A2F77E57F}">
  <sheetPr codeName="Sheet3"/>
  <dimension ref="A1:B79"/>
  <sheetViews>
    <sheetView zoomScale="115" zoomScaleNormal="115" workbookViewId="0">
      <selection activeCell="B3" sqref="B3"/>
    </sheetView>
  </sheetViews>
  <sheetFormatPr defaultRowHeight="14.45"/>
  <cols>
    <col min="1" max="1" width="162.28515625" style="15" bestFit="1" customWidth="1"/>
    <col min="2" max="2" width="8.85546875" style="18"/>
  </cols>
  <sheetData>
    <row r="1" spans="1:2">
      <c r="A1" s="15" t="s">
        <v>24</v>
      </c>
      <c r="B1" s="18" t="s">
        <v>25</v>
      </c>
    </row>
    <row r="2" spans="1:2">
      <c r="A2" s="16" t="s">
        <v>26</v>
      </c>
    </row>
    <row r="3" spans="1:2">
      <c r="A3" s="17" t="s">
        <v>27</v>
      </c>
      <c r="B3" s="18">
        <f>COUNTIF('Patient List (ENTER DATA HERE)'!E:E,"Newborn nursery/mother-baby unit")</f>
        <v>1</v>
      </c>
    </row>
    <row r="4" spans="1:2">
      <c r="A4" s="17" t="s">
        <v>28</v>
      </c>
      <c r="B4" s="18">
        <f>COUNTIFS('Patient List (ENTER DATA HERE)'!C:C,"Unknown or Missing",'Patient List (ENTER DATA HERE)'!E:E,"Newborn nursery/mother-baby unit")</f>
        <v>0</v>
      </c>
    </row>
    <row r="5" spans="1:2">
      <c r="A5" s="21" t="s">
        <v>29</v>
      </c>
      <c r="B5" s="18">
        <f>COUNTIFS('Patient List (ENTER DATA HERE)'!C:C,"Hispanic",'Patient List (ENTER DATA HERE)'!E:E,"Newborn nursery/mother-baby unit")</f>
        <v>0</v>
      </c>
    </row>
    <row r="6" spans="1:2">
      <c r="A6" s="19" t="s">
        <v>30</v>
      </c>
      <c r="B6" s="20">
        <f>COUNTIFS('Patient List (ENTER DATA HERE)'!C:C,"Non-Hispanic",'Patient List (ENTER DATA HERE)'!E:E,"Newborn nursery/mother-baby unit")</f>
        <v>1</v>
      </c>
    </row>
    <row r="7" spans="1:2">
      <c r="A7" s="22" t="s">
        <v>31</v>
      </c>
      <c r="B7" s="20">
        <f>COUNTIFS('Patient List (ENTER DATA HERE)'!D:D,"Non-Hispanic White or Caucasian",'Patient List (ENTER DATA HERE)'!E:E,"Newborn nursery/mother-baby unit", 'Patient List (ENTER DATA HERE)'!C:C, "Non-Hispanic")</f>
        <v>0</v>
      </c>
    </row>
    <row r="8" spans="1:2">
      <c r="A8" s="22" t="s">
        <v>32</v>
      </c>
      <c r="B8" s="20">
        <f>COUNTIFS('Patient List (ENTER DATA HERE)'!D:D,"Non-Hispanic Black or African American",'Patient List (ENTER DATA HERE)'!E:E,"Newborn nursery/mother-baby unit", 'Patient List (ENTER DATA HERE)'!C:C, "Non-Hispanic")</f>
        <v>0</v>
      </c>
    </row>
    <row r="9" spans="1:2">
      <c r="A9" s="22" t="s">
        <v>33</v>
      </c>
      <c r="B9" s="20">
        <f>COUNTIFS('Patient List (ENTER DATA HERE)'!D:D,"Other",'Patient List (ENTER DATA HERE)'!E:E,"Newborn nursery/mother-baby unit", 'Patient List (ENTER DATA HERE)'!C:C, "Non-Hispanic")</f>
        <v>0</v>
      </c>
    </row>
    <row r="10" spans="1:2">
      <c r="A10" s="22" t="s">
        <v>34</v>
      </c>
      <c r="B10" s="20">
        <f>COUNTIFS('Patient List (ENTER DATA HERE)'!D:D,"Unknown or Missing",'Patient List (ENTER DATA HERE)'!E:E,"Newborn nursery/mother-baby unit", 'Patient List (ENTER DATA HERE)'!C:C, "Non-Hispanic")</f>
        <v>1</v>
      </c>
    </row>
    <row r="11" spans="1:2">
      <c r="A11" s="21" t="s">
        <v>35</v>
      </c>
      <c r="B11" s="18">
        <f>COUNTIFS('Patient List (ENTER DATA HERE)'!I:I,"Yes",'Patient List (ENTER DATA HERE)'!E:E,"Newborn nursery/mother-baby unit")</f>
        <v>0</v>
      </c>
    </row>
    <row r="12" spans="1:2">
      <c r="A12" s="16" t="s">
        <v>36</v>
      </c>
    </row>
    <row r="13" spans="1:2">
      <c r="A13" s="17" t="s">
        <v>37</v>
      </c>
      <c r="B13" s="18">
        <f>COUNTIFS('Patient List (ENTER DATA HERE)'!G:G,"Yes",'Patient List (ENTER DATA HERE)'!E:E,"Newborn nursery/mother-baby unit")</f>
        <v>0</v>
      </c>
    </row>
    <row r="14" spans="1:2">
      <c r="A14" s="17" t="s">
        <v>38</v>
      </c>
      <c r="B14" s="18">
        <f>COUNTIFS('Patient List (ENTER DATA HERE)'!G:G,"Yes",'Patient List (ENTER DATA HERE)'!E:E,"Newborn nursery/mother-baby unit",'Patient List (ENTER DATA HERE)'!C:C,"Unknown or Missing")</f>
        <v>0</v>
      </c>
    </row>
    <row r="15" spans="1:2">
      <c r="A15" s="21" t="s">
        <v>39</v>
      </c>
      <c r="B15" s="18">
        <f>COUNTIFS('Patient List (ENTER DATA HERE)'!G:G,"Yes",'Patient List (ENTER DATA HERE)'!E:E,"Newborn nursery/mother-baby unit",'Patient List (ENTER DATA HERE)'!C:C, "Hispanic")</f>
        <v>0</v>
      </c>
    </row>
    <row r="16" spans="1:2">
      <c r="A16" s="19" t="s">
        <v>40</v>
      </c>
      <c r="B16" s="20">
        <f>COUNTIFS('Patient List (ENTER DATA HERE)'!G:G,"Yes",'Patient List (ENTER DATA HERE)'!E:E,"Newborn nursery/mother-baby unit",'Patient List (ENTER DATA HERE)'!C:C, "Non-Hispanic")</f>
        <v>0</v>
      </c>
    </row>
    <row r="17" spans="1:2">
      <c r="A17" s="22" t="s">
        <v>41</v>
      </c>
      <c r="B17" s="20">
        <f>COUNTIFS('Patient List (ENTER DATA HERE)'!G:G,"Yes",'Patient List (ENTER DATA HERE)'!E:E,"Newborn nursery/mother-baby unit",'Patient List (ENTER DATA HERE)'!D:D, "Non-Hispanic White or Caucasian", 'Patient List (ENTER DATA HERE)'!C:C, "Non-Hispanic")</f>
        <v>0</v>
      </c>
    </row>
    <row r="18" spans="1:2">
      <c r="A18" s="22" t="s">
        <v>42</v>
      </c>
      <c r="B18" s="20">
        <f>COUNTIFS('Patient List (ENTER DATA HERE)'!G:G,"Yes",'Patient List (ENTER DATA HERE)'!E:E,"Newborn nursery/mother-baby unit",'Patient List (ENTER DATA HERE)'!D:D, "Non-Hispanic Black or African American", 'Patient List (ENTER DATA HERE)'!C:C, "Non-Hispanic")</f>
        <v>0</v>
      </c>
    </row>
    <row r="19" spans="1:2">
      <c r="A19" s="22" t="s">
        <v>43</v>
      </c>
      <c r="B19" s="20">
        <f>COUNTIFS('Patient List (ENTER DATA HERE)'!G:G,"Yes",'Patient List (ENTER DATA HERE)'!E:E,"Newborn nursery/mother-baby unit",'Patient List (ENTER DATA HERE)'!D:D, "Other", 'Patient List (ENTER DATA HERE)'!C:C, "Non-Hispanic")</f>
        <v>0</v>
      </c>
    </row>
    <row r="20" spans="1:2">
      <c r="A20" s="22" t="s">
        <v>44</v>
      </c>
      <c r="B20" s="20">
        <f>COUNTIFS('Patient List (ENTER DATA HERE)'!G:G,"Yes",'Patient List (ENTER DATA HERE)'!E:E,"Newborn nursery/mother-baby unit",'Patient List (ENTER DATA HERE)'!D:D, "Unknown or Missing", 'Patient List (ENTER DATA HERE)'!C:C, "Non-Hispanic")</f>
        <v>0</v>
      </c>
    </row>
    <row r="21" spans="1:2">
      <c r="A21" s="16" t="s">
        <v>45</v>
      </c>
    </row>
    <row r="22" spans="1:2">
      <c r="A22" s="17" t="s">
        <v>46</v>
      </c>
      <c r="B22" s="18">
        <f>COUNTIFS('Patient List (ENTER DATA HERE)'!H:H,"Yes",'Patient List (ENTER DATA HERE)'!E:E,"Newborn nursery/mother-baby unit")</f>
        <v>0</v>
      </c>
    </row>
    <row r="23" spans="1:2">
      <c r="A23" s="17" t="s">
        <v>47</v>
      </c>
      <c r="B23" s="18">
        <f>COUNTIFS('Patient List (ENTER DATA HERE)'!H:H,"Yes",'Patient List (ENTER DATA HERE)'!E:E,"Newborn nursery/mother-baby unit",'Patient List (ENTER DATA HERE)'!C:C,"Unknown or Missing")</f>
        <v>0</v>
      </c>
    </row>
    <row r="24" spans="1:2">
      <c r="A24" s="21" t="s">
        <v>48</v>
      </c>
      <c r="B24" s="18">
        <f>COUNTIFS('Patient List (ENTER DATA HERE)'!H:H,"Yes",'Patient List (ENTER DATA HERE)'!E:E,"Newborn nursery/mother-baby unit",'Patient List (ENTER DATA HERE)'!C:C, "Hispanic")</f>
        <v>0</v>
      </c>
    </row>
    <row r="25" spans="1:2">
      <c r="A25" s="19" t="s">
        <v>49</v>
      </c>
      <c r="B25" s="20">
        <f>COUNTIFS('Patient List (ENTER DATA HERE)'!H:H,"Yes",'Patient List (ENTER DATA HERE)'!E:E,"Newborn nursery/mother-baby unit",'Patient List (ENTER DATA HERE)'!C:C, "Non-Hispanic")</f>
        <v>0</v>
      </c>
    </row>
    <row r="26" spans="1:2">
      <c r="A26" s="22" t="s">
        <v>50</v>
      </c>
      <c r="B26" s="20">
        <f>COUNTIFS('Patient List (ENTER DATA HERE)'!H:H,"Yes",'Patient List (ENTER DATA HERE)'!E:E,"Newborn nursery/mother-baby unit",'Patient List (ENTER DATA HERE)'!D:D, "Non-Hispanic White or Caucasian",'Patient List (ENTER DATA HERE)'!C:C, "Non-Hispanic")</f>
        <v>0</v>
      </c>
    </row>
    <row r="27" spans="1:2">
      <c r="A27" s="22" t="s">
        <v>51</v>
      </c>
      <c r="B27" s="20">
        <f>COUNTIFS('Patient List (ENTER DATA HERE)'!H:H,"Yes",'Patient List (ENTER DATA HERE)'!E:E,"Newborn nursery/mother-baby unit",'Patient List (ENTER DATA HERE)'!D:D, "Non-Hispanic Black or African American", 'Patient List (ENTER DATA HERE)'!C:C, "Non-Hispanic")</f>
        <v>0</v>
      </c>
    </row>
    <row r="28" spans="1:2">
      <c r="A28" s="22" t="s">
        <v>52</v>
      </c>
      <c r="B28" s="20">
        <f>COUNTIFS('Patient List (ENTER DATA HERE)'!H:H,"Yes",'Patient List (ENTER DATA HERE)'!E:E,"Newborn nursery/mother-baby unit",'Patient List (ENTER DATA HERE)'!D:D, "Other", 'Patient List (ENTER DATA HERE)'!C:C, "Non-Hispanic")</f>
        <v>0</v>
      </c>
    </row>
    <row r="29" spans="1:2">
      <c r="A29" s="22" t="s">
        <v>53</v>
      </c>
      <c r="B29" s="20">
        <f>COUNTIFS('Patient List (ENTER DATA HERE)'!H:H,"Yes",'Patient List (ENTER DATA HERE)'!E:E,"Newborn nursery/mother-baby unit",'Patient List (ENTER DATA HERE)'!D:D, "Unknown or Missing",'Patient List (ENTER DATA HERE)'!C:C, "Non-Hispanic")</f>
        <v>0</v>
      </c>
    </row>
    <row r="30" spans="1:2">
      <c r="A30" s="16" t="s">
        <v>54</v>
      </c>
    </row>
    <row r="31" spans="1:2">
      <c r="A31" s="21" t="s">
        <v>55</v>
      </c>
      <c r="B31" s="18">
        <f>COUNTIF('Patient List (ENTER DATA HERE)'!E:E,"NICU")</f>
        <v>3</v>
      </c>
    </row>
    <row r="32" spans="1:2">
      <c r="A32" s="17" t="s">
        <v>56</v>
      </c>
      <c r="B32" s="18">
        <f>COUNTIFS('Patient List (ENTER DATA HERE)'!C:C,"Unknown or Missing",'Patient List (ENTER DATA HERE)'!E:E,"NICU")</f>
        <v>0</v>
      </c>
    </row>
    <row r="33" spans="1:2">
      <c r="A33" s="21" t="s">
        <v>57</v>
      </c>
      <c r="B33" s="18">
        <f>COUNTIFS('Patient List (ENTER DATA HERE)'!C:C,"Hispanic",'Patient List (ENTER DATA HERE)'!E:E,"NICU")</f>
        <v>1</v>
      </c>
    </row>
    <row r="34" spans="1:2">
      <c r="A34" s="19" t="s">
        <v>58</v>
      </c>
      <c r="B34" s="20">
        <f>COUNTIFS('Patient List (ENTER DATA HERE)'!C:C,"Non-Hispanic",'Patient List (ENTER DATA HERE)'!E:E,"NICU")</f>
        <v>2</v>
      </c>
    </row>
    <row r="35" spans="1:2">
      <c r="A35" s="22" t="s">
        <v>59</v>
      </c>
      <c r="B35" s="20">
        <f>COUNTIFS('Patient List (ENTER DATA HERE)'!D:D,"Non-Hispanic White or Caucasian",'Patient List (ENTER DATA HERE)'!E:E,"NICU", 'Patient List (ENTER DATA HERE)'!C:C, "Non-Hispanic")</f>
        <v>1</v>
      </c>
    </row>
    <row r="36" spans="1:2">
      <c r="A36" s="22" t="s">
        <v>60</v>
      </c>
      <c r="B36" s="20">
        <f>COUNTIFS('Patient List (ENTER DATA HERE)'!D:D,"Non-Hispanic Black or African American",'Patient List (ENTER DATA HERE)'!E:E,"NICU", 'Patient List (ENTER DATA HERE)'!C:C, "Non-Hispanic")</f>
        <v>0</v>
      </c>
    </row>
    <row r="37" spans="1:2">
      <c r="A37" s="22" t="s">
        <v>61</v>
      </c>
      <c r="B37" s="20">
        <f>COUNTIFS('Patient List (ENTER DATA HERE)'!D:D,"Other",'Patient List (ENTER DATA HERE)'!E:E,"NICU", 'Patient List (ENTER DATA HERE)'!C:C, "Non-Hispanic")</f>
        <v>0</v>
      </c>
    </row>
    <row r="38" spans="1:2">
      <c r="A38" s="22" t="s">
        <v>62</v>
      </c>
      <c r="B38" s="20">
        <f>COUNTIFS('Patient List (ENTER DATA HERE)'!D:D,"Unknown or Missing",'Patient List (ENTER DATA HERE)'!E:E,"NICU", 'Patient List (ENTER DATA HERE)'!C:C, "Non-Hispanic")</f>
        <v>0</v>
      </c>
    </row>
    <row r="39" spans="1:2">
      <c r="A39" s="17" t="s">
        <v>63</v>
      </c>
      <c r="B39" s="18">
        <f>COUNTIFS('Patient List (ENTER DATA HERE)'!I:I,"Yes",'Patient List (ENTER DATA HERE)'!E:E,"NICU")</f>
        <v>2</v>
      </c>
    </row>
    <row r="40" spans="1:2">
      <c r="A40" s="16" t="s">
        <v>64</v>
      </c>
    </row>
    <row r="41" spans="1:2">
      <c r="A41" s="17" t="s">
        <v>65</v>
      </c>
      <c r="B41" s="18">
        <f>COUNTIFS('Patient List (ENTER DATA HERE)'!F:F,"Less than 1500 grams",'Patient List (ENTER DATA HERE)'!E:E,"NICU")</f>
        <v>2</v>
      </c>
    </row>
    <row r="42" spans="1:2">
      <c r="A42" s="16" t="s">
        <v>66</v>
      </c>
    </row>
    <row r="43" spans="1:2">
      <c r="A43" s="21" t="s">
        <v>67</v>
      </c>
      <c r="B43" s="18">
        <f>COUNTIFS('Patient List (ENTER DATA HERE)'!G:G,"Yes",'Patient List (ENTER DATA HERE)'!E:E,"NICU",'Patient List (ENTER DATA HERE)'!F:F,"Less than 1500 grams")</f>
        <v>0</v>
      </c>
    </row>
    <row r="44" spans="1:2">
      <c r="A44" s="17" t="s">
        <v>68</v>
      </c>
      <c r="B44" s="18">
        <f>COUNTIFS('Patient List (ENTER DATA HERE)'!G:G,"Yes",'Patient List (ENTER DATA HERE)'!E:E,"NICU",'Patient List (ENTER DATA HERE)'!C:C,"Unknown or Missing",'Patient List (ENTER DATA HERE)'!F:F,"Less than 1500 grams")</f>
        <v>0</v>
      </c>
    </row>
    <row r="45" spans="1:2">
      <c r="A45" s="17" t="s">
        <v>69</v>
      </c>
      <c r="B45" s="18">
        <f>COUNTIFS('Patient List (ENTER DATA HERE)'!G:G,"Yes",'Patient List (ENTER DATA HERE)'!E:E,"NICU",'Patient List (ENTER DATA HERE)'!C:C, "Hispanic",'Patient List (ENTER DATA HERE)'!F:F,"Less than 1500 grams")</f>
        <v>0</v>
      </c>
    </row>
    <row r="46" spans="1:2">
      <c r="A46" s="22" t="s">
        <v>70</v>
      </c>
      <c r="B46" s="20">
        <f>COUNTIFS('Patient List (ENTER DATA HERE)'!G:G,"Yes",'Patient List (ENTER DATA HERE)'!E:E,"NICU",'Patient List (ENTER DATA HERE)'!C:C, "Non-Hispanic",'Patient List (ENTER DATA HERE)'!F:F,"Less than 1500 grams")</f>
        <v>0</v>
      </c>
    </row>
    <row r="47" spans="1:2">
      <c r="A47" s="22" t="s">
        <v>71</v>
      </c>
      <c r="B47" s="20">
        <f>COUNTIFS('Patient List (ENTER DATA HERE)'!G:G,"Yes",'Patient List (ENTER DATA HERE)'!E:E,"NICU",'Patient List (ENTER DATA HERE)'!D:D, "Non-Hispanic White or Caucasian",'Patient List (ENTER DATA HERE)'!F:F,"Less than 1500 grams", 'Patient List (ENTER DATA HERE)'!C:C, "Non-Hispanic")</f>
        <v>0</v>
      </c>
    </row>
    <row r="48" spans="1:2">
      <c r="A48" s="22" t="s">
        <v>72</v>
      </c>
      <c r="B48" s="20">
        <f>COUNTIFS('Patient List (ENTER DATA HERE)'!G:G,"Yes",'Patient List (ENTER DATA HERE)'!E:E,"NICU",'Patient List (ENTER DATA HERE)'!D:D, "Non-Hispanic Black or African American",'Patient List (ENTER DATA HERE)'!F:F,"Less than 1500 grams", 'Patient List (ENTER DATA HERE)'!C:C, "Non-Hispanic")</f>
        <v>0</v>
      </c>
    </row>
    <row r="49" spans="1:2">
      <c r="A49" s="22" t="s">
        <v>73</v>
      </c>
      <c r="B49" s="20">
        <f>COUNTIFS('Patient List (ENTER DATA HERE)'!G:G,"Yes",'Patient List (ENTER DATA HERE)'!E:E,"NICU",'Patient List (ENTER DATA HERE)'!D:D, "Other",'Patient List (ENTER DATA HERE)'!F:F,"Less than 1500 grams", 'Patient List (ENTER DATA HERE)'!C:C, "Non-Hispanic")</f>
        <v>0</v>
      </c>
    </row>
    <row r="50" spans="1:2">
      <c r="A50" s="22" t="s">
        <v>74</v>
      </c>
      <c r="B50" s="20">
        <f>COUNTIFS('Patient List (ENTER DATA HERE)'!G:G,"Yes",'Patient List (ENTER DATA HERE)'!E:E,"NICU",'Patient List (ENTER DATA HERE)'!D:D, "Unknown or Missing",'Patient List (ENTER DATA HERE)'!F:F,"Less than 1500 grams", 'Patient List (ENTER DATA HERE)'!C:C, "Non-Hispanic")</f>
        <v>0</v>
      </c>
    </row>
    <row r="51" spans="1:2">
      <c r="A51" s="16" t="s">
        <v>75</v>
      </c>
    </row>
    <row r="52" spans="1:2">
      <c r="A52" s="17" t="s">
        <v>76</v>
      </c>
      <c r="B52" s="18">
        <f>COUNTIFS('Patient List (ENTER DATA HERE)'!H:H,"Yes",'Patient List (ENTER DATA HERE)'!E:E,"NICU",'Patient List (ENTER DATA HERE)'!F:F,"Less than 1500 grams")</f>
        <v>2</v>
      </c>
    </row>
    <row r="53" spans="1:2">
      <c r="A53" s="17" t="s">
        <v>77</v>
      </c>
      <c r="B53" s="18">
        <f>COUNTIFS('Patient List (ENTER DATA HERE)'!H:H,"Yes",'Patient List (ENTER DATA HERE)'!E:E,"NICU",'Patient List (ENTER DATA HERE)'!C:C,"Unknown or Missing",'Patient List (ENTER DATA HERE)'!F:F,"Less than 1500 grams")</f>
        <v>0</v>
      </c>
    </row>
    <row r="54" spans="1:2">
      <c r="A54" s="17" t="s">
        <v>78</v>
      </c>
      <c r="B54" s="18">
        <f>COUNTIFS('Patient List (ENTER DATA HERE)'!H:H,"Yes",'Patient List (ENTER DATA HERE)'!E:E,"NICU",'Patient List (ENTER DATA HERE)'!C:C, "Hispanic",'Patient List (ENTER DATA HERE)'!F:F,"Less than 1500 grams")</f>
        <v>0</v>
      </c>
    </row>
    <row r="55" spans="1:2">
      <c r="A55" s="22" t="s">
        <v>79</v>
      </c>
      <c r="B55" s="20">
        <f>COUNTIFS('Patient List (ENTER DATA HERE)'!H:H,"Yes",'Patient List (ENTER DATA HERE)'!E:E,"NICU",'Patient List (ENTER DATA HERE)'!C:C, "Non-Hispanic",'Patient List (ENTER DATA HERE)'!F:F,"Less than 1500 grams")</f>
        <v>2</v>
      </c>
    </row>
    <row r="56" spans="1:2">
      <c r="A56" s="22" t="s">
        <v>80</v>
      </c>
      <c r="B56" s="20">
        <f>COUNTIFS('Patient List (ENTER DATA HERE)'!H:H,"Yes",'Patient List (ENTER DATA HERE)'!E:E,"NICU",'Patient List (ENTER DATA HERE)'!D:D, "Non-Hispanic White or Caucasian",'Patient List (ENTER DATA HERE)'!F:F,"Less than 1500 grams", 'Patient List (ENTER DATA HERE)'!C:C, "Non-Hispanic")</f>
        <v>1</v>
      </c>
    </row>
    <row r="57" spans="1:2">
      <c r="A57" s="22" t="s">
        <v>81</v>
      </c>
      <c r="B57" s="20">
        <f>COUNTIFS('Patient List (ENTER DATA HERE)'!H:H,"Yes",'Patient List (ENTER DATA HERE)'!E:E,"NICU",'Patient List (ENTER DATA HERE)'!D:D, "Non-Hispanic Black or African American",'Patient List (ENTER DATA HERE)'!F:F,"Less than 1500 grams", 'Patient List (ENTER DATA HERE)'!C:C, "Non-Hispanic")</f>
        <v>0</v>
      </c>
    </row>
    <row r="58" spans="1:2">
      <c r="A58" s="22" t="s">
        <v>82</v>
      </c>
      <c r="B58" s="20">
        <f>COUNTIFS('Patient List (ENTER DATA HERE)'!H:H,"Yes",'Patient List (ENTER DATA HERE)'!E:E,"NICU",'Patient List (ENTER DATA HERE)'!D:D, "Other",'Patient List (ENTER DATA HERE)'!F:F,"Less than 1500 grams", 'Patient List (ENTER DATA HERE)'!C:C, "Non-Hispanic")</f>
        <v>0</v>
      </c>
    </row>
    <row r="59" spans="1:2">
      <c r="A59" s="22" t="s">
        <v>83</v>
      </c>
      <c r="B59" s="20">
        <f>COUNTIFS('Patient List (ENTER DATA HERE)'!H:H,"Yes",'Patient List (ENTER DATA HERE)'!E:E,"NICU",'Patient List (ENTER DATA HERE)'!D:D, "Unknown or Missing",'Patient List (ENTER DATA HERE)'!F:F,"Less than 1500 grams", 'Patient List (ENTER DATA HERE)'!C:C, "Non-Hispanic")</f>
        <v>0</v>
      </c>
    </row>
    <row r="60" spans="1:2">
      <c r="A60" s="16" t="s">
        <v>84</v>
      </c>
    </row>
    <row r="61" spans="1:2">
      <c r="A61" s="23" t="s">
        <v>85</v>
      </c>
      <c r="B61" s="18">
        <f>COUNTIFS('Patient List (ENTER DATA HERE)'!F:F,"Greater than or equal 1500 grams",'Patient List (ENTER DATA HERE)'!E:E,"NICU")</f>
        <v>1</v>
      </c>
    </row>
    <row r="62" spans="1:2">
      <c r="A62" s="14" t="s">
        <v>86</v>
      </c>
    </row>
    <row r="63" spans="1:2">
      <c r="A63" s="21" t="s">
        <v>87</v>
      </c>
      <c r="B63" s="18">
        <f>COUNTIFS('Patient List (ENTER DATA HERE)'!G:G,"Yes",'Patient List (ENTER DATA HERE)'!E:E,"NICU",'Patient List (ENTER DATA HERE)'!F:F,"Greater than or equal 1500 grams")</f>
        <v>0</v>
      </c>
    </row>
    <row r="64" spans="1:2">
      <c r="A64" s="17" t="s">
        <v>88</v>
      </c>
      <c r="B64" s="18">
        <f>COUNTIFS('Patient List (ENTER DATA HERE)'!G:G,"Yes",'Patient List (ENTER DATA HERE)'!E:E,"NICU",'Patient List (ENTER DATA HERE)'!C:C,"Unknown or Missing",'Patient List (ENTER DATA HERE)'!F:F,"Greater than or equal 1500 grams")</f>
        <v>0</v>
      </c>
    </row>
    <row r="65" spans="1:2">
      <c r="A65" s="17" t="s">
        <v>89</v>
      </c>
      <c r="B65" s="18">
        <f>COUNTIFS('Patient List (ENTER DATA HERE)'!G:G,"Yes",'Patient List (ENTER DATA HERE)'!E:E,"NICU",'Patient List (ENTER DATA HERE)'!C:C, "Hispanic",'Patient List (ENTER DATA HERE)'!F:F,"Greater than or equal 1500 grams")</f>
        <v>0</v>
      </c>
    </row>
    <row r="66" spans="1:2">
      <c r="A66" s="22" t="s">
        <v>90</v>
      </c>
      <c r="B66" s="20">
        <f>COUNTIFS('Patient List (ENTER DATA HERE)'!G:G,"Yes",'Patient List (ENTER DATA HERE)'!E:E,"NICU",'Patient List (ENTER DATA HERE)'!C:C, "Non-Hispanic",'Patient List (ENTER DATA HERE)'!F:F,"Greater than or equal 1500 grams")</f>
        <v>0</v>
      </c>
    </row>
    <row r="67" spans="1:2">
      <c r="A67" s="22" t="s">
        <v>91</v>
      </c>
      <c r="B67" s="20">
        <f>COUNTIFS('Patient List (ENTER DATA HERE)'!G:G,"Yes",'Patient List (ENTER DATA HERE)'!E:E,"NICU",'Patient List (ENTER DATA HERE)'!D:D, "Non-Hispanic White or Caucasian",'Patient List (ENTER DATA HERE)'!F:F,"Greater than or equal 1500 grams", 'Patient List (ENTER DATA HERE)'!C:C, "Non-Hispanic")</f>
        <v>0</v>
      </c>
    </row>
    <row r="68" spans="1:2">
      <c r="A68" s="22" t="s">
        <v>92</v>
      </c>
      <c r="B68" s="20">
        <f>COUNTIFS('Patient List (ENTER DATA HERE)'!G:G,"Yes",'Patient List (ENTER DATA HERE)'!E:E,"NICU",'Patient List (ENTER DATA HERE)'!D:D, "Non-Hispanic Black or African American",'Patient List (ENTER DATA HERE)'!F:F,"&gt;~=1500 grams", 'Patient List (ENTER DATA HERE)'!C:C, "Non-Hispanic")</f>
        <v>0</v>
      </c>
    </row>
    <row r="69" spans="1:2">
      <c r="A69" s="22" t="s">
        <v>93</v>
      </c>
      <c r="B69" s="20">
        <f>COUNTIFS('Patient List (ENTER DATA HERE)'!G:G,"Yes",'Patient List (ENTER DATA HERE)'!E:E,"NICU",'Patient List (ENTER DATA HERE)'!D:D, "Other",'Patient List (ENTER DATA HERE)'!F:F,"Greater than or equal 1500 grams", 'Patient List (ENTER DATA HERE)'!C:C, "Non-Hispanic")</f>
        <v>0</v>
      </c>
    </row>
    <row r="70" spans="1:2">
      <c r="A70" s="22" t="s">
        <v>94</v>
      </c>
      <c r="B70" s="20">
        <f>COUNTIFS('Patient List (ENTER DATA HERE)'!G:G,"Yes",'Patient List (ENTER DATA HERE)'!E:E,"NICU",'Patient List (ENTER DATA HERE)'!D:D, "Unknown or Missing",'Patient List (ENTER DATA HERE)'!F:F,"Greater than or equal 1500 grams", 'Patient List (ENTER DATA HERE)'!C:C, "Non-Hispanic")</f>
        <v>0</v>
      </c>
    </row>
    <row r="71" spans="1:2">
      <c r="A71" s="14" t="s">
        <v>95</v>
      </c>
    </row>
    <row r="72" spans="1:2">
      <c r="A72" s="21" t="s">
        <v>96</v>
      </c>
      <c r="B72" s="18">
        <f>COUNTIFS('Patient List (ENTER DATA HERE)'!H:H,"Yes",'Patient List (ENTER DATA HERE)'!E:E,"NICU",'Patient List (ENTER DATA HERE)'!F:F,"Greater than or equal 1500 grams")</f>
        <v>1</v>
      </c>
    </row>
    <row r="73" spans="1:2">
      <c r="A73" s="17" t="s">
        <v>97</v>
      </c>
      <c r="B73" s="18">
        <f>COUNTIFS('Patient List (ENTER DATA HERE)'!H:H,"Yes",'Patient List (ENTER DATA HERE)'!E:E,"NICU",'Patient List (ENTER DATA HERE)'!C:C,"Unknown or Missing",'Patient List (ENTER DATA HERE)'!F:F,"Greater than or equal 1500 grams")</f>
        <v>0</v>
      </c>
    </row>
    <row r="74" spans="1:2">
      <c r="A74" s="17" t="s">
        <v>98</v>
      </c>
      <c r="B74" s="18">
        <f>COUNTIFS('Patient List (ENTER DATA HERE)'!H:H,"Yes",'Patient List (ENTER DATA HERE)'!E:E,"NICU",'Patient List (ENTER DATA HERE)'!C:C, "Hispanic",'Patient List (ENTER DATA HERE)'!F:F,"Greater than or equal 1500 grams")</f>
        <v>1</v>
      </c>
    </row>
    <row r="75" spans="1:2">
      <c r="A75" s="22" t="s">
        <v>99</v>
      </c>
      <c r="B75" s="20">
        <f>COUNTIFS('Patient List (ENTER DATA HERE)'!H:H,"Yes",'Patient List (ENTER DATA HERE)'!E:E,"NICU",'Patient List (ENTER DATA HERE)'!C:C, "Non-Hispanic",'Patient List (ENTER DATA HERE)'!F:F,"Greater than or equal 1500 grams")</f>
        <v>0</v>
      </c>
    </row>
    <row r="76" spans="1:2">
      <c r="A76" s="22" t="s">
        <v>100</v>
      </c>
      <c r="B76" s="20">
        <f>COUNTIFS('Patient List (ENTER DATA HERE)'!H:H,"Yes",'Patient List (ENTER DATA HERE)'!E:E,"NICU",'Patient List (ENTER DATA HERE)'!D:D, "Non-Hispanic White or Caucasian",'Patient List (ENTER DATA HERE)'!F:F,"Greater than or equal 1500 grams", 'Patient List (ENTER DATA HERE)'!C:C, "Non-Hispanic")</f>
        <v>0</v>
      </c>
    </row>
    <row r="77" spans="1:2">
      <c r="A77" s="22" t="s">
        <v>101</v>
      </c>
      <c r="B77" s="20">
        <f>COUNTIFS('Patient List (ENTER DATA HERE)'!H:H,"Yes",'Patient List (ENTER DATA HERE)'!E:E,"NICU",'Patient List (ENTER DATA HERE)'!D:D, "Non-Hispanic Black or African American",'Patient List (ENTER DATA HERE)'!F:F,"Greater than or equal 1500 grams", 'Patient List (ENTER DATA HERE)'!C:C, "Non-Hispanic")</f>
        <v>0</v>
      </c>
    </row>
    <row r="78" spans="1:2">
      <c r="A78" s="22" t="s">
        <v>102</v>
      </c>
      <c r="B78" s="20">
        <f>COUNTIFS('Patient List (ENTER DATA HERE)'!H:H,"Yes",'Patient List (ENTER DATA HERE)'!E:E,"NICU",'Patient List (ENTER DATA HERE)'!D:D, "Other",'Patient List (ENTER DATA HERE)'!F:F,"Greater than or equal 1500 grams", 'Patient List (ENTER DATA HERE)'!C:C, "Non-Hispanic")</f>
        <v>0</v>
      </c>
    </row>
    <row r="79" spans="1:2">
      <c r="A79" s="22" t="s">
        <v>103</v>
      </c>
      <c r="B79" s="20">
        <f>COUNTIFS('Patient List (ENTER DATA HERE)'!H:H,"Yes",'Patient List (ENTER DATA HERE)'!E:E,"NICU",'Patient List (ENTER DATA HERE)'!D:D, "Unknown or Missing",'Patient List (ENTER DATA HERE)'!F:F,"Greater than or equal 1500 grams", 'Patient List (ENTER DATA HERE)'!C:C, "Non-Hispanic")</f>
        <v>0</v>
      </c>
    </row>
  </sheetData>
  <sheetProtection algorithmName="SHA-512" hashValue="Xo77jPQD/EGAnJgM/jFOxJb2Q15vuVYyxArxUipmVbCxXXjUlCWjKD6s/msxlpsO/y/wec2orjz6F0gFAyKb3Q==" saltValue="EIgkjPzvzvUR4M3L5PfP8Q==" spinCount="100000" sheet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8CB7D36E15E14FB7D3CF4A3E63B997" ma:contentTypeVersion="6" ma:contentTypeDescription="Create a new document." ma:contentTypeScope="" ma:versionID="3e78583f3d5fa75b04b8dd00104317a7">
  <xsd:schema xmlns:xsd="http://www.w3.org/2001/XMLSchema" xmlns:xs="http://www.w3.org/2001/XMLSchema" xmlns:p="http://schemas.microsoft.com/office/2006/metadata/properties" xmlns:ns2="96ec94cf-3ef9-4eb7-8002-1e37be147d8d" targetNamespace="http://schemas.microsoft.com/office/2006/metadata/properties" ma:root="true" ma:fieldsID="d257d8fda87b22f84c9ee068e9dddd96" ns2:_="">
    <xsd:import namespace="96ec94cf-3ef9-4eb7-8002-1e37be147d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ec94cf-3ef9-4eb7-8002-1e37be147d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78A658-6530-4D1F-BA1D-D1531F9E45FA}"/>
</file>

<file path=customXml/itemProps2.xml><?xml version="1.0" encoding="utf-8"?>
<ds:datastoreItem xmlns:ds="http://schemas.openxmlformats.org/officeDocument/2006/customXml" ds:itemID="{4E64C4C1-300C-4BCB-9D5E-9CC5C67E31E7}"/>
</file>

<file path=customXml/itemProps3.xml><?xml version="1.0" encoding="utf-8"?>
<ds:datastoreItem xmlns:ds="http://schemas.openxmlformats.org/officeDocument/2006/customXml" ds:itemID="{1DE6A80E-611D-45DB-80D6-59C5D3F99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Miyakado, Haruna</dc:creator>
  <cp:keywords/>
  <dc:description/>
  <cp:lastModifiedBy>Miyakado, Haruna</cp:lastModifiedBy>
  <cp:revision/>
  <dcterms:created xsi:type="dcterms:W3CDTF">2018-05-08T11:39:05Z</dcterms:created>
  <dcterms:modified xsi:type="dcterms:W3CDTF">2021-10-06T21:17:41Z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0x010100D98CB7D36E15E14FB7D3CF4A3E63B997</vt:lpwstr>
  </property>
</Properties>
</file>